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1AD4AE23-A5F0-494C-A1BA-F2648587C5F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Kayak'!$A$1:$JR$568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R131" i="4" l="1"/>
  <c r="JR195" i="4"/>
  <c r="J195" i="4"/>
  <c r="Q195" i="4"/>
  <c r="T195" i="4"/>
  <c r="Y195" i="4"/>
  <c r="AP195" i="4"/>
  <c r="BD195" i="4"/>
  <c r="BQ195" i="4"/>
  <c r="DF195" i="4"/>
  <c r="EY195" i="4"/>
  <c r="FD195" i="4"/>
  <c r="FQ195" i="4"/>
  <c r="HD195" i="4"/>
  <c r="HS195" i="4"/>
  <c r="IL195" i="4"/>
  <c r="IQ195" i="4"/>
  <c r="IT195" i="4"/>
  <c r="JI195" i="4"/>
  <c r="JP195" i="4"/>
  <c r="JR119" i="4"/>
  <c r="JR167" i="4"/>
  <c r="J167" i="4"/>
  <c r="Q167" i="4"/>
  <c r="T167" i="4"/>
  <c r="Y167" i="4"/>
  <c r="AP167" i="4"/>
  <c r="BD167" i="4"/>
  <c r="BQ167" i="4"/>
  <c r="DF167" i="4"/>
  <c r="EY167" i="4"/>
  <c r="FD167" i="4"/>
  <c r="FQ167" i="4"/>
  <c r="HD167" i="4"/>
  <c r="HS167" i="4"/>
  <c r="IL167" i="4"/>
  <c r="IQ167" i="4"/>
  <c r="IT167" i="4"/>
  <c r="JI167" i="4"/>
  <c r="JP167" i="4"/>
  <c r="JR154" i="4"/>
  <c r="JR97" i="4"/>
  <c r="JP97" i="4" s="1"/>
  <c r="JR78" i="4"/>
  <c r="JR43" i="4"/>
  <c r="JP43" i="4" s="1"/>
  <c r="JR60" i="4"/>
  <c r="JP60" i="4" s="1"/>
  <c r="JP10" i="4"/>
  <c r="JP11" i="4"/>
  <c r="JP12" i="4"/>
  <c r="JP13" i="4"/>
  <c r="JP14" i="4"/>
  <c r="JP15" i="4"/>
  <c r="JP16" i="4"/>
  <c r="JP17" i="4"/>
  <c r="JP18" i="4"/>
  <c r="JP19" i="4"/>
  <c r="JP20" i="4"/>
  <c r="JP21" i="4"/>
  <c r="JP22" i="4"/>
  <c r="JP23" i="4"/>
  <c r="JP24" i="4"/>
  <c r="JP25" i="4"/>
  <c r="JP26" i="4"/>
  <c r="JP27" i="4"/>
  <c r="JP28" i="4"/>
  <c r="JP29" i="4"/>
  <c r="JP68" i="4"/>
  <c r="JP30" i="4"/>
  <c r="JP32" i="4"/>
  <c r="JP33" i="4"/>
  <c r="JP34" i="4"/>
  <c r="JP31" i="4"/>
  <c r="JP36" i="4"/>
  <c r="JP37" i="4"/>
  <c r="JP38" i="4"/>
  <c r="JP53" i="4"/>
  <c r="JP40" i="4"/>
  <c r="JP41" i="4"/>
  <c r="JP42" i="4"/>
  <c r="JP35" i="4"/>
  <c r="JP44" i="4"/>
  <c r="JP45" i="4"/>
  <c r="JP75" i="4"/>
  <c r="JP47" i="4"/>
  <c r="JP48" i="4"/>
  <c r="JP49" i="4"/>
  <c r="JP50" i="4"/>
  <c r="JP51" i="4"/>
  <c r="JP52" i="4"/>
  <c r="JP39" i="4"/>
  <c r="JP54" i="4"/>
  <c r="JP55" i="4"/>
  <c r="JP56" i="4"/>
  <c r="JP57" i="4"/>
  <c r="JP58" i="4"/>
  <c r="JP59" i="4"/>
  <c r="JP61" i="4"/>
  <c r="JP62" i="4"/>
  <c r="JP63" i="4"/>
  <c r="JP67" i="4"/>
  <c r="JP66" i="4"/>
  <c r="JP77" i="4"/>
  <c r="JP46" i="4"/>
  <c r="JP69" i="4"/>
  <c r="JP70" i="4"/>
  <c r="JP71" i="4"/>
  <c r="JP72" i="4"/>
  <c r="JP73" i="4"/>
  <c r="JP74" i="4"/>
  <c r="JP128" i="4"/>
  <c r="JP76" i="4"/>
  <c r="JP64" i="4"/>
  <c r="JP79" i="4"/>
  <c r="JP65" i="4"/>
  <c r="JP81" i="4"/>
  <c r="JP82" i="4"/>
  <c r="JP83" i="4"/>
  <c r="JP84" i="4"/>
  <c r="JP95" i="4"/>
  <c r="JP132" i="4"/>
  <c r="JP87" i="4"/>
  <c r="JP88" i="4"/>
  <c r="JP89" i="4"/>
  <c r="JP96" i="4"/>
  <c r="JP91" i="4"/>
  <c r="JP92" i="4"/>
  <c r="JP93" i="4"/>
  <c r="JP94" i="4"/>
  <c r="JP156" i="4"/>
  <c r="JP85" i="4"/>
  <c r="JP147" i="4"/>
  <c r="JP99" i="4"/>
  <c r="JP80" i="4"/>
  <c r="JP102" i="4"/>
  <c r="JP100" i="4"/>
  <c r="JP208" i="4"/>
  <c r="JP105" i="4"/>
  <c r="JP106" i="4"/>
  <c r="JP86" i="4"/>
  <c r="JP108" i="4"/>
  <c r="JP154" i="4"/>
  <c r="JP90" i="4"/>
  <c r="JP110" i="4"/>
  <c r="JP168" i="4"/>
  <c r="JP112" i="4"/>
  <c r="JP113" i="4"/>
  <c r="JP98" i="4"/>
  <c r="JP115" i="4"/>
  <c r="JP116" i="4"/>
  <c r="JP101" i="4"/>
  <c r="JP118" i="4"/>
  <c r="JP104" i="4"/>
  <c r="JP120" i="4"/>
  <c r="JP140" i="4"/>
  <c r="JP103" i="4"/>
  <c r="JP117" i="4"/>
  <c r="JP78" i="4"/>
  <c r="JP210" i="4"/>
  <c r="JP107" i="4"/>
  <c r="JP109" i="4"/>
  <c r="JP127" i="4"/>
  <c r="JP152" i="4"/>
  <c r="JP111" i="4"/>
  <c r="JP130" i="4"/>
  <c r="JP233" i="4"/>
  <c r="JP236" i="4"/>
  <c r="JP133" i="4"/>
  <c r="JP184" i="4"/>
  <c r="JP114" i="4"/>
  <c r="JP136" i="4"/>
  <c r="JP137" i="4"/>
  <c r="JP138" i="4"/>
  <c r="JP157" i="4"/>
  <c r="JP142" i="4"/>
  <c r="JP143" i="4"/>
  <c r="JP183" i="4"/>
  <c r="JP121" i="4"/>
  <c r="JP145" i="4"/>
  <c r="JP146" i="4"/>
  <c r="JP122" i="4"/>
  <c r="JP148" i="4"/>
  <c r="JP175" i="4"/>
  <c r="JP123" i="4"/>
  <c r="JP124" i="4"/>
  <c r="JP125" i="4"/>
  <c r="JP126" i="4"/>
  <c r="JP129" i="4"/>
  <c r="JP209" i="4"/>
  <c r="JP362" i="4"/>
  <c r="JP134" i="4"/>
  <c r="JP135" i="4"/>
  <c r="JP139" i="4"/>
  <c r="JP155" i="4"/>
  <c r="JP162" i="4"/>
  <c r="JP163" i="4"/>
  <c r="JP119" i="4"/>
  <c r="JP164" i="4"/>
  <c r="JP161" i="4"/>
  <c r="JP166" i="4"/>
  <c r="JP158" i="4"/>
  <c r="JP131" i="4"/>
  <c r="JP294" i="4"/>
  <c r="JP169" i="4"/>
  <c r="JP170" i="4"/>
  <c r="JP171" i="4"/>
  <c r="JP172" i="4"/>
  <c r="JP187" i="4"/>
  <c r="JP174" i="4"/>
  <c r="JP497" i="4"/>
  <c r="JP176" i="4"/>
  <c r="JP177" i="4"/>
  <c r="JP178" i="4"/>
  <c r="JP179" i="4"/>
  <c r="JP180" i="4"/>
  <c r="JP186" i="4"/>
  <c r="JP182" i="4"/>
  <c r="JP253" i="4"/>
  <c r="JP255" i="4"/>
  <c r="JP165" i="4"/>
  <c r="JP141" i="4"/>
  <c r="JP144" i="4"/>
  <c r="JP302" i="4"/>
  <c r="JP189" i="4"/>
  <c r="JP190" i="4"/>
  <c r="JP191" i="4"/>
  <c r="JP247" i="4"/>
  <c r="JP193" i="4"/>
  <c r="JP194" i="4"/>
  <c r="JP160" i="4"/>
  <c r="JP196" i="4"/>
  <c r="JP197" i="4"/>
  <c r="JP205" i="4"/>
  <c r="JP149" i="4"/>
  <c r="JP200" i="4"/>
  <c r="JP150" i="4"/>
  <c r="JP301" i="4"/>
  <c r="JP203" i="4"/>
  <c r="JP204" i="4"/>
  <c r="JP151" i="4"/>
  <c r="JP201" i="4"/>
  <c r="JP153" i="4"/>
  <c r="JP282" i="4"/>
  <c r="JP296" i="4"/>
  <c r="JP355" i="4"/>
  <c r="JP412" i="4"/>
  <c r="JP427" i="4"/>
  <c r="JP213" i="4"/>
  <c r="JP214" i="4"/>
  <c r="JP215" i="4"/>
  <c r="JP216" i="4"/>
  <c r="JP159" i="4"/>
  <c r="JP322" i="4"/>
  <c r="JP219" i="4"/>
  <c r="JP220" i="4"/>
  <c r="JP222" i="4"/>
  <c r="JP223" i="4"/>
  <c r="JP501" i="4"/>
  <c r="JP225" i="4"/>
  <c r="JP226" i="4"/>
  <c r="JP227" i="4"/>
  <c r="JP228" i="4"/>
  <c r="JP229" i="4"/>
  <c r="JP230" i="4"/>
  <c r="JP211" i="4"/>
  <c r="JP173" i="4"/>
  <c r="JP181" i="4"/>
  <c r="JP234" i="4"/>
  <c r="JP235" i="4"/>
  <c r="JP291" i="4"/>
  <c r="JP237" i="4"/>
  <c r="JP310" i="4"/>
  <c r="JP239" i="4"/>
  <c r="JP240" i="4"/>
  <c r="JP241" i="4"/>
  <c r="JP242" i="4"/>
  <c r="JP185" i="4"/>
  <c r="JP244" i="4"/>
  <c r="JP245" i="4"/>
  <c r="JP246" i="4"/>
  <c r="JP188" i="4"/>
  <c r="JP192" i="4"/>
  <c r="JP249" i="4"/>
  <c r="JP468" i="4"/>
  <c r="JP395" i="4"/>
  <c r="JP252" i="4"/>
  <c r="JP268" i="4"/>
  <c r="JP343" i="4"/>
  <c r="JP407" i="4"/>
  <c r="JP256" i="4"/>
  <c r="JP257" i="4"/>
  <c r="JP258" i="4"/>
  <c r="JP259" i="4"/>
  <c r="JP260" i="4"/>
  <c r="JP261" i="4"/>
  <c r="JP267" i="4"/>
  <c r="JP486" i="4"/>
  <c r="JP365" i="4"/>
  <c r="JP385" i="4"/>
  <c r="JP198" i="4"/>
  <c r="JP199" i="4"/>
  <c r="JP269" i="4"/>
  <c r="JP270" i="4"/>
  <c r="JP271" i="4"/>
  <c r="JP272" i="4"/>
  <c r="JP273" i="4"/>
  <c r="JP274" i="4"/>
  <c r="JP299" i="4"/>
  <c r="JP373" i="4"/>
  <c r="JP202" i="4"/>
  <c r="JP278" i="4"/>
  <c r="JP279" i="4"/>
  <c r="JP280" i="4"/>
  <c r="JP281" i="4"/>
  <c r="JP472" i="4"/>
  <c r="JP555" i="4"/>
  <c r="JP284" i="4"/>
  <c r="JP438" i="4"/>
  <c r="JP206" i="4"/>
  <c r="JP207" i="4"/>
  <c r="JP436" i="4"/>
  <c r="JP430" i="4"/>
  <c r="JP290" i="4"/>
  <c r="JP338" i="4"/>
  <c r="JP292" i="4"/>
  <c r="JP293" i="4"/>
  <c r="JP402" i="4"/>
  <c r="JP420" i="4"/>
  <c r="JP507" i="4"/>
  <c r="JP297" i="4"/>
  <c r="JP298" i="4"/>
  <c r="JP306" i="4"/>
  <c r="JP300" i="4"/>
  <c r="JP332" i="4"/>
  <c r="JP536" i="4"/>
  <c r="JP303" i="4"/>
  <c r="JP304" i="4"/>
  <c r="JP305" i="4"/>
  <c r="JP316" i="4"/>
  <c r="JP387" i="4"/>
  <c r="JP446" i="4"/>
  <c r="JP288" i="4"/>
  <c r="JP325" i="4"/>
  <c r="JP389" i="4"/>
  <c r="JP441" i="4"/>
  <c r="JP212" i="4"/>
  <c r="JP217" i="4"/>
  <c r="JP218" i="4"/>
  <c r="JP221" i="4"/>
  <c r="JP224" i="4"/>
  <c r="JP318" i="4"/>
  <c r="JP319" i="4"/>
  <c r="JP275" i="4"/>
  <c r="JP309" i="4"/>
  <c r="JP320" i="4"/>
  <c r="JP323" i="4"/>
  <c r="JP401" i="4"/>
  <c r="JP410" i="4"/>
  <c r="JP326" i="4"/>
  <c r="JP327" i="4"/>
  <c r="JP511" i="4"/>
  <c r="JP329" i="4"/>
  <c r="JP330" i="4"/>
  <c r="JP331" i="4"/>
  <c r="JP231" i="4"/>
  <c r="JP496" i="4"/>
  <c r="JP564" i="4"/>
  <c r="JP335" i="4"/>
  <c r="JP336" i="4"/>
  <c r="JP248" i="4"/>
  <c r="JP311" i="4"/>
  <c r="JP232" i="4"/>
  <c r="JP340" i="4"/>
  <c r="JP341" i="4"/>
  <c r="JP342" i="4"/>
  <c r="JP391" i="4"/>
  <c r="JP535" i="4"/>
  <c r="JP553" i="4"/>
  <c r="JP346" i="4"/>
  <c r="JP347" i="4"/>
  <c r="JP493" i="4"/>
  <c r="JP546" i="4"/>
  <c r="JP350" i="4"/>
  <c r="JP351" i="4"/>
  <c r="JP352" i="4"/>
  <c r="JP353" i="4"/>
  <c r="JP238" i="4"/>
  <c r="JP243" i="4"/>
  <c r="JP356" i="4"/>
  <c r="JP357" i="4"/>
  <c r="JP250" i="4"/>
  <c r="JP251" i="4"/>
  <c r="JP360" i="4"/>
  <c r="JP361" i="4"/>
  <c r="JP254" i="4"/>
  <c r="JP363" i="4"/>
  <c r="JP364" i="4"/>
  <c r="JP262" i="4"/>
  <c r="JP366" i="4"/>
  <c r="JP263" i="4"/>
  <c r="JP368" i="4"/>
  <c r="JP369" i="4"/>
  <c r="JP264" i="4"/>
  <c r="JP265" i="4"/>
  <c r="JP372" i="4"/>
  <c r="JP266" i="4"/>
  <c r="JP374" i="4"/>
  <c r="JP375" i="4"/>
  <c r="JP376" i="4"/>
  <c r="JP377" i="4"/>
  <c r="JP378" i="4"/>
  <c r="JP379" i="4"/>
  <c r="JP380" i="4"/>
  <c r="JP381" i="4"/>
  <c r="JP382" i="4"/>
  <c r="JP276" i="4"/>
  <c r="JP277" i="4"/>
  <c r="JP283" i="4"/>
  <c r="JP285" i="4"/>
  <c r="JP286" i="4"/>
  <c r="JP388" i="4"/>
  <c r="JP287" i="4"/>
  <c r="JP390" i="4"/>
  <c r="JP289" i="4"/>
  <c r="JP392" i="4"/>
  <c r="JP393" i="4"/>
  <c r="JP394" i="4"/>
  <c r="JP295" i="4"/>
  <c r="JP396" i="4"/>
  <c r="JP397" i="4"/>
  <c r="JP398" i="4"/>
  <c r="JP399" i="4"/>
  <c r="JP400" i="4"/>
  <c r="JP307" i="4"/>
  <c r="JP308" i="4"/>
  <c r="JP403" i="4"/>
  <c r="JP404" i="4"/>
  <c r="JP405" i="4"/>
  <c r="JP406" i="4"/>
  <c r="JP312" i="4"/>
  <c r="JP408" i="4"/>
  <c r="JP409" i="4"/>
  <c r="JP313" i="4"/>
  <c r="JP411" i="4"/>
  <c r="JP314" i="4"/>
  <c r="JP413" i="4"/>
  <c r="JP315" i="4"/>
  <c r="JP415" i="4"/>
  <c r="JP416" i="4"/>
  <c r="JP417" i="4"/>
  <c r="JP317" i="4"/>
  <c r="JP419" i="4"/>
  <c r="JP321" i="4"/>
  <c r="JP421" i="4"/>
  <c r="JP324" i="4"/>
  <c r="JP328" i="4"/>
  <c r="JP424" i="4"/>
  <c r="JP333" i="4"/>
  <c r="JP426" i="4"/>
  <c r="JP334" i="4"/>
  <c r="JP428" i="4"/>
  <c r="JP337" i="4"/>
  <c r="JP339" i="4"/>
  <c r="JP431" i="4"/>
  <c r="JP432" i="4"/>
  <c r="JP433" i="4"/>
  <c r="JP344" i="4"/>
  <c r="JP435" i="4"/>
  <c r="JP345" i="4"/>
  <c r="JP437" i="4"/>
  <c r="JP348" i="4"/>
  <c r="JP439" i="4"/>
  <c r="JP440" i="4"/>
  <c r="JP349" i="4"/>
  <c r="JP442" i="4"/>
  <c r="JP354" i="4"/>
  <c r="JP444" i="4"/>
  <c r="JP445" i="4"/>
  <c r="JP358" i="4"/>
  <c r="JP359" i="4"/>
  <c r="JP448" i="4"/>
  <c r="JP449" i="4"/>
  <c r="JP450" i="4"/>
  <c r="JP451" i="4"/>
  <c r="JP367" i="4"/>
  <c r="JP453" i="4"/>
  <c r="JP454" i="4"/>
  <c r="JP455" i="4"/>
  <c r="JP370" i="4"/>
  <c r="JP457" i="4"/>
  <c r="JP371" i="4"/>
  <c r="JP459" i="4"/>
  <c r="JP460" i="4"/>
  <c r="JP461" i="4"/>
  <c r="JP462" i="4"/>
  <c r="JP383" i="4"/>
  <c r="JP384" i="4"/>
  <c r="JP386" i="4"/>
  <c r="JP466" i="4"/>
  <c r="JP467" i="4"/>
  <c r="JP414" i="4"/>
  <c r="JP418" i="4"/>
  <c r="JP470" i="4"/>
  <c r="JP471" i="4"/>
  <c r="JP422" i="4"/>
  <c r="JP473" i="4"/>
  <c r="JP474" i="4"/>
  <c r="JP423" i="4"/>
  <c r="JP476" i="4"/>
  <c r="JP477" i="4"/>
  <c r="JP478" i="4"/>
  <c r="JP425" i="4"/>
  <c r="JP480" i="4"/>
  <c r="JP429" i="4"/>
  <c r="JP482" i="4"/>
  <c r="JP434" i="4"/>
  <c r="JP443" i="4"/>
  <c r="JP485" i="4"/>
  <c r="JP447" i="4"/>
  <c r="JP487" i="4"/>
  <c r="JP488" i="4"/>
  <c r="JP489" i="4"/>
  <c r="JP490" i="4"/>
  <c r="JP491" i="4"/>
  <c r="JP452" i="4"/>
  <c r="JP456" i="4"/>
  <c r="JP494" i="4"/>
  <c r="JP495" i="4"/>
  <c r="JP458" i="4"/>
  <c r="JP463" i="4"/>
  <c r="JP464" i="4"/>
  <c r="JP465" i="4"/>
  <c r="JP500" i="4"/>
  <c r="JP469" i="4"/>
  <c r="JP502" i="4"/>
  <c r="JP503" i="4"/>
  <c r="JP504" i="4"/>
  <c r="JP475" i="4"/>
  <c r="JP506" i="4"/>
  <c r="JP479" i="4"/>
  <c r="JP508" i="4"/>
  <c r="JP481" i="4"/>
  <c r="JP483" i="4"/>
  <c r="JP484" i="4"/>
  <c r="JP512" i="4"/>
  <c r="JP513" i="4"/>
  <c r="JP514" i="4"/>
  <c r="JP515" i="4"/>
  <c r="JP516" i="4"/>
  <c r="JP517" i="4"/>
  <c r="JP518" i="4"/>
  <c r="JP492" i="4"/>
  <c r="JP498" i="4"/>
  <c r="JP521" i="4"/>
  <c r="JP522" i="4"/>
  <c r="JP499" i="4"/>
  <c r="JP524" i="4"/>
  <c r="JP505" i="4"/>
  <c r="JP526" i="4"/>
  <c r="JP527" i="4"/>
  <c r="JP528" i="4"/>
  <c r="JP509" i="4"/>
  <c r="JP510" i="4"/>
  <c r="JP531" i="4"/>
  <c r="JP519" i="4"/>
  <c r="JP533" i="4"/>
  <c r="JP534" i="4"/>
  <c r="JP520" i="4"/>
  <c r="JP523" i="4"/>
  <c r="JP537" i="4"/>
  <c r="JP538" i="4"/>
  <c r="JP539" i="4"/>
  <c r="JP540" i="4"/>
  <c r="JP541" i="4"/>
  <c r="JP542" i="4"/>
  <c r="JP543" i="4"/>
  <c r="JP544" i="4"/>
  <c r="JP545" i="4"/>
  <c r="JP525" i="4"/>
  <c r="JP529" i="4"/>
  <c r="JP530" i="4"/>
  <c r="JP549" i="4"/>
  <c r="JP550" i="4"/>
  <c r="JP551" i="4"/>
  <c r="JP532" i="4"/>
  <c r="JP547" i="4"/>
  <c r="JP548" i="4"/>
  <c r="JP552" i="4"/>
  <c r="JP556" i="4"/>
  <c r="JP557" i="4"/>
  <c r="JP554" i="4"/>
  <c r="JP558" i="4"/>
  <c r="JP559" i="4"/>
  <c r="JP560" i="4"/>
  <c r="JP562" i="4"/>
  <c r="JP563" i="4"/>
  <c r="JP561" i="4"/>
  <c r="JP565" i="4"/>
  <c r="JP566" i="4"/>
  <c r="JP9" i="4"/>
  <c r="E195" i="4" l="1"/>
  <c r="E167" i="4"/>
  <c r="JH240" i="4"/>
  <c r="JH244" i="4"/>
  <c r="JH234" i="4"/>
  <c r="JH22" i="4"/>
  <c r="JH72" i="4"/>
  <c r="IT72" i="4" s="1"/>
  <c r="JH54" i="4"/>
  <c r="IT54" i="4" s="1"/>
  <c r="JH52" i="4"/>
  <c r="IT52" i="4" s="1"/>
  <c r="JH112" i="4"/>
  <c r="IT112" i="4" s="1"/>
  <c r="JH106" i="4"/>
  <c r="JH40" i="4"/>
  <c r="JH194" i="4"/>
  <c r="JH83" i="4"/>
  <c r="JH48" i="4"/>
  <c r="JH66" i="4"/>
  <c r="JH93" i="4"/>
  <c r="IT93" i="4" s="1"/>
  <c r="JH79" i="4"/>
  <c r="JH31" i="4"/>
  <c r="JH127" i="4"/>
  <c r="JH25" i="4"/>
  <c r="JH89" i="4"/>
  <c r="JH24" i="4"/>
  <c r="IT24" i="4" s="1"/>
  <c r="JH28" i="4"/>
  <c r="IT28" i="4" s="1"/>
  <c r="JH12" i="4"/>
  <c r="IT12" i="4" s="1"/>
  <c r="JH29" i="4"/>
  <c r="IT29" i="4" s="1"/>
  <c r="JI103" i="4"/>
  <c r="JI139" i="4"/>
  <c r="JO78" i="4"/>
  <c r="JO119" i="4"/>
  <c r="JO278" i="4"/>
  <c r="JO153" i="4"/>
  <c r="JO257" i="4"/>
  <c r="JI257" i="4" s="1"/>
  <c r="IT257" i="4"/>
  <c r="IQ257" i="4"/>
  <c r="IL257" i="4"/>
  <c r="HS257" i="4"/>
  <c r="HD257" i="4"/>
  <c r="GO257" i="4"/>
  <c r="GD257" i="4"/>
  <c r="FQ257" i="4"/>
  <c r="FD257" i="4"/>
  <c r="EY257" i="4"/>
  <c r="ED257" i="4"/>
  <c r="DM257" i="4"/>
  <c r="DF257" i="4"/>
  <c r="CU257" i="4"/>
  <c r="CH257" i="4"/>
  <c r="BQ257" i="4"/>
  <c r="BD257" i="4"/>
  <c r="AS257" i="4"/>
  <c r="AP257" i="4"/>
  <c r="Y257" i="4"/>
  <c r="T257" i="4"/>
  <c r="Q257" i="4"/>
  <c r="J257" i="4"/>
  <c r="JO258" i="4"/>
  <c r="JI258" i="4" s="1"/>
  <c r="IT258" i="4"/>
  <c r="IQ258" i="4"/>
  <c r="IL258" i="4"/>
  <c r="HS258" i="4"/>
  <c r="HD258" i="4"/>
  <c r="GO258" i="4"/>
  <c r="GD258" i="4"/>
  <c r="FQ258" i="4"/>
  <c r="FD258" i="4"/>
  <c r="EY258" i="4"/>
  <c r="ED258" i="4"/>
  <c r="DM258" i="4"/>
  <c r="DF258" i="4"/>
  <c r="CU258" i="4"/>
  <c r="CH258" i="4"/>
  <c r="BQ258" i="4"/>
  <c r="BD258" i="4"/>
  <c r="AS258" i="4"/>
  <c r="AP258" i="4"/>
  <c r="Y258" i="4"/>
  <c r="T258" i="4"/>
  <c r="Q258" i="4"/>
  <c r="J258" i="4"/>
  <c r="JO61" i="4"/>
  <c r="JO81" i="4"/>
  <c r="JO40" i="4"/>
  <c r="JO30" i="4"/>
  <c r="JI30" i="4" s="1"/>
  <c r="JO100" i="4"/>
  <c r="JO38" i="4"/>
  <c r="JO36" i="4"/>
  <c r="JO56" i="4"/>
  <c r="JO27" i="4"/>
  <c r="JO19" i="4"/>
  <c r="JB34" i="4"/>
  <c r="JB84" i="4"/>
  <c r="JB59" i="4"/>
  <c r="JB44" i="4"/>
  <c r="JB88" i="4"/>
  <c r="JB37" i="4"/>
  <c r="JB87" i="4"/>
  <c r="JB130" i="4"/>
  <c r="JB113" i="4"/>
  <c r="JB42" i="4"/>
  <c r="JB281" i="4"/>
  <c r="JB73" i="4"/>
  <c r="JB66" i="4"/>
  <c r="JB48" i="4"/>
  <c r="JB79" i="4"/>
  <c r="JB93" i="4"/>
  <c r="JB240" i="4"/>
  <c r="IT240" i="4" s="1"/>
  <c r="JB22" i="4"/>
  <c r="JB234" i="4"/>
  <c r="IT234" i="4" s="1"/>
  <c r="JB244" i="4"/>
  <c r="IT244" i="4" s="1"/>
  <c r="JB180" i="4"/>
  <c r="JB226" i="4"/>
  <c r="JB228" i="4"/>
  <c r="JB227" i="4"/>
  <c r="JB40" i="4"/>
  <c r="IT40" i="4" s="1"/>
  <c r="JB106" i="4"/>
  <c r="IT106" i="4" s="1"/>
  <c r="JB83" i="4"/>
  <c r="IT83" i="4" s="1"/>
  <c r="JB194" i="4"/>
  <c r="IT194" i="4" s="1"/>
  <c r="JB28" i="4"/>
  <c r="JB24" i="4"/>
  <c r="JB29" i="4"/>
  <c r="E258" i="4" l="1"/>
  <c r="E257" i="4"/>
  <c r="JB12" i="4"/>
  <c r="JB89" i="4"/>
  <c r="IT89" i="4" s="1"/>
  <c r="JB25" i="4"/>
  <c r="JB31" i="4"/>
  <c r="IT31" i="4" s="1"/>
  <c r="JB57" i="4"/>
  <c r="JD77" i="4"/>
  <c r="JD113" i="4"/>
  <c r="JD73" i="4"/>
  <c r="JD42" i="4"/>
  <c r="JD72" i="4"/>
  <c r="JD54" i="4"/>
  <c r="JD52" i="4"/>
  <c r="JD112" i="4"/>
  <c r="JD84" i="4"/>
  <c r="JD34" i="4"/>
  <c r="JD44" i="4"/>
  <c r="JD59" i="4"/>
  <c r="JD37" i="4"/>
  <c r="IT37" i="4" s="1"/>
  <c r="JD88" i="4"/>
  <c r="IT88" i="4" s="1"/>
  <c r="JD130" i="4"/>
  <c r="IT130" i="4" s="1"/>
  <c r="JD87" i="4"/>
  <c r="IT87" i="4" s="1"/>
  <c r="JD129" i="4"/>
  <c r="JD43" i="4"/>
  <c r="JD164" i="4"/>
  <c r="JD137" i="4"/>
  <c r="JD79" i="4"/>
  <c r="JD66" i="4"/>
  <c r="JD48" i="4"/>
  <c r="JD14" i="4"/>
  <c r="JD12" i="4"/>
  <c r="JD28" i="4"/>
  <c r="JD94" i="4"/>
  <c r="JD24" i="4"/>
  <c r="JD25" i="4"/>
  <c r="JD19" i="4"/>
  <c r="JD49" i="4"/>
  <c r="JD27" i="4"/>
  <c r="JD56" i="4"/>
  <c r="JD15" i="4"/>
  <c r="JD36" i="4"/>
  <c r="JD9" i="4"/>
  <c r="JM69" i="4"/>
  <c r="JM30" i="4"/>
  <c r="JM41" i="4"/>
  <c r="JM43" i="4"/>
  <c r="JM61" i="4"/>
  <c r="JI61" i="4" s="1"/>
  <c r="JM60" i="4"/>
  <c r="JM34" i="4"/>
  <c r="JM38" i="4"/>
  <c r="JI38" i="4" s="1"/>
  <c r="JM14" i="4"/>
  <c r="JK52" i="4"/>
  <c r="JK180" i="4"/>
  <c r="JK54" i="4"/>
  <c r="JK222" i="4"/>
  <c r="JI222" i="4" s="1"/>
  <c r="IT222" i="4"/>
  <c r="IQ222" i="4"/>
  <c r="IL222" i="4"/>
  <c r="HS222" i="4"/>
  <c r="HD222" i="4"/>
  <c r="GO222" i="4"/>
  <c r="GD222" i="4"/>
  <c r="FQ222" i="4"/>
  <c r="FD222" i="4"/>
  <c r="EY222" i="4"/>
  <c r="ED222" i="4"/>
  <c r="DM222" i="4"/>
  <c r="DF222" i="4"/>
  <c r="CU222" i="4"/>
  <c r="CH222" i="4"/>
  <c r="BQ222" i="4"/>
  <c r="BD222" i="4"/>
  <c r="AS222" i="4"/>
  <c r="AP222" i="4"/>
  <c r="Y222" i="4"/>
  <c r="T222" i="4"/>
  <c r="Q222" i="4"/>
  <c r="J222" i="4"/>
  <c r="JK127" i="4"/>
  <c r="JK91" i="4"/>
  <c r="JK88" i="4"/>
  <c r="JK22" i="4"/>
  <c r="JK42" i="4"/>
  <c r="IX38" i="4"/>
  <c r="IX194" i="4"/>
  <c r="IX241" i="4"/>
  <c r="IT241" i="4" s="1"/>
  <c r="J241" i="4"/>
  <c r="Q241" i="4"/>
  <c r="T241" i="4"/>
  <c r="Y241" i="4"/>
  <c r="AP241" i="4"/>
  <c r="AS241" i="4"/>
  <c r="BD241" i="4"/>
  <c r="BQ241" i="4"/>
  <c r="CH241" i="4"/>
  <c r="CU241" i="4"/>
  <c r="DF241" i="4"/>
  <c r="DM241" i="4"/>
  <c r="ED241" i="4"/>
  <c r="EY241" i="4"/>
  <c r="FD241" i="4"/>
  <c r="FQ241" i="4"/>
  <c r="GD241" i="4"/>
  <c r="GO241" i="4"/>
  <c r="HD241" i="4"/>
  <c r="HS241" i="4"/>
  <c r="IL241" i="4"/>
  <c r="IQ241" i="4"/>
  <c r="JI241" i="4"/>
  <c r="IX191" i="4"/>
  <c r="IT191" i="4" s="1"/>
  <c r="IX91" i="4"/>
  <c r="IX42" i="4"/>
  <c r="IT42" i="4" s="1"/>
  <c r="IX89" i="4"/>
  <c r="IX22" i="4"/>
  <c r="IT22" i="4" s="1"/>
  <c r="IX25" i="4"/>
  <c r="IT25" i="4" s="1"/>
  <c r="JF77" i="4"/>
  <c r="IT77" i="4" s="1"/>
  <c r="JF113" i="4"/>
  <c r="IT113" i="4" s="1"/>
  <c r="JF73" i="4"/>
  <c r="IT73" i="4" s="1"/>
  <c r="JF42" i="4"/>
  <c r="JF116" i="4"/>
  <c r="JF131" i="4"/>
  <c r="JF185" i="4"/>
  <c r="IT185" i="4" s="1"/>
  <c r="JI185" i="4"/>
  <c r="IQ185" i="4"/>
  <c r="IL185" i="4"/>
  <c r="HS185" i="4"/>
  <c r="HD185" i="4"/>
  <c r="FQ185" i="4"/>
  <c r="FD185" i="4"/>
  <c r="EY185" i="4"/>
  <c r="DF185" i="4"/>
  <c r="BQ185" i="4"/>
  <c r="BD185" i="4"/>
  <c r="AP185" i="4"/>
  <c r="Y185" i="4"/>
  <c r="T185" i="4"/>
  <c r="Q185" i="4"/>
  <c r="J185" i="4"/>
  <c r="JF69" i="4"/>
  <c r="JF151" i="4"/>
  <c r="JF118" i="4"/>
  <c r="JF191" i="4"/>
  <c r="JF105" i="4"/>
  <c r="JF34" i="4"/>
  <c r="IT34" i="4" s="1"/>
  <c r="JF84" i="4"/>
  <c r="IT84" i="4" s="1"/>
  <c r="JF59" i="4"/>
  <c r="IT59" i="4" s="1"/>
  <c r="JF44" i="4"/>
  <c r="IT44" i="4" s="1"/>
  <c r="JF129" i="4"/>
  <c r="IT129" i="4" s="1"/>
  <c r="JF137" i="4"/>
  <c r="IT137" i="4" s="1"/>
  <c r="JF43" i="4"/>
  <c r="IT43" i="4" s="1"/>
  <c r="JF164" i="4"/>
  <c r="IT164" i="4" s="1"/>
  <c r="JF66" i="4"/>
  <c r="IT66" i="4" s="1"/>
  <c r="JF79" i="4"/>
  <c r="IT79" i="4" s="1"/>
  <c r="JF14" i="4"/>
  <c r="JF48" i="4"/>
  <c r="IT48" i="4" s="1"/>
  <c r="IZ300" i="4"/>
  <c r="IZ146" i="4"/>
  <c r="IZ259" i="4"/>
  <c r="JI259" i="4"/>
  <c r="IT259" i="4"/>
  <c r="IQ259" i="4"/>
  <c r="IL259" i="4"/>
  <c r="HS259" i="4"/>
  <c r="HD259" i="4"/>
  <c r="GO259" i="4"/>
  <c r="GD259" i="4"/>
  <c r="FQ259" i="4"/>
  <c r="FD259" i="4"/>
  <c r="EY259" i="4"/>
  <c r="ED259" i="4"/>
  <c r="DM259" i="4"/>
  <c r="DF259" i="4"/>
  <c r="CU259" i="4"/>
  <c r="CH259" i="4"/>
  <c r="BQ259" i="4"/>
  <c r="BD259" i="4"/>
  <c r="AS259" i="4"/>
  <c r="AP259" i="4"/>
  <c r="Y259" i="4"/>
  <c r="T259" i="4"/>
  <c r="Q259" i="4"/>
  <c r="J259" i="4"/>
  <c r="IZ193" i="4"/>
  <c r="IZ242" i="4"/>
  <c r="IT242" i="4" s="1"/>
  <c r="JI242" i="4"/>
  <c r="IQ242" i="4"/>
  <c r="IL242" i="4"/>
  <c r="HS242" i="4"/>
  <c r="HD242" i="4"/>
  <c r="GO242" i="4"/>
  <c r="GD242" i="4"/>
  <c r="FQ242" i="4"/>
  <c r="FD242" i="4"/>
  <c r="EY242" i="4"/>
  <c r="ED242" i="4"/>
  <c r="DM242" i="4"/>
  <c r="DF242" i="4"/>
  <c r="CU242" i="4"/>
  <c r="CH242" i="4"/>
  <c r="BQ242" i="4"/>
  <c r="BD242" i="4"/>
  <c r="AS242" i="4"/>
  <c r="AP242" i="4"/>
  <c r="Y242" i="4"/>
  <c r="T242" i="4"/>
  <c r="Q242" i="4"/>
  <c r="J242" i="4"/>
  <c r="IZ235" i="4"/>
  <c r="IT235" i="4" s="1"/>
  <c r="JI235" i="4"/>
  <c r="IQ235" i="4"/>
  <c r="IL235" i="4"/>
  <c r="HS235" i="4"/>
  <c r="HD235" i="4"/>
  <c r="GO235" i="4"/>
  <c r="GD235" i="4"/>
  <c r="FQ235" i="4"/>
  <c r="FD235" i="4"/>
  <c r="EY235" i="4"/>
  <c r="ED235" i="4"/>
  <c r="DM235" i="4"/>
  <c r="DF235" i="4"/>
  <c r="CU235" i="4"/>
  <c r="CH235" i="4"/>
  <c r="BQ235" i="4"/>
  <c r="BD235" i="4"/>
  <c r="AS235" i="4"/>
  <c r="AP235" i="4"/>
  <c r="Y235" i="4"/>
  <c r="T235" i="4"/>
  <c r="Q235" i="4"/>
  <c r="J235" i="4"/>
  <c r="IZ116" i="4"/>
  <c r="IT116" i="4" s="1"/>
  <c r="IZ69" i="4"/>
  <c r="IZ151" i="4"/>
  <c r="IT151" i="4" s="1"/>
  <c r="J151" i="4"/>
  <c r="Q151" i="4"/>
  <c r="T151" i="4"/>
  <c r="Y151" i="4"/>
  <c r="AP151" i="4"/>
  <c r="BD151" i="4"/>
  <c r="BQ151" i="4"/>
  <c r="DF151" i="4"/>
  <c r="EY151" i="4"/>
  <c r="FD151" i="4"/>
  <c r="FQ151" i="4"/>
  <c r="HD151" i="4"/>
  <c r="HS151" i="4"/>
  <c r="IL151" i="4"/>
  <c r="IQ151" i="4"/>
  <c r="JI151" i="4"/>
  <c r="IZ105" i="4"/>
  <c r="IT105" i="4" s="1"/>
  <c r="IZ164" i="4"/>
  <c r="IZ137" i="4"/>
  <c r="IZ115" i="4"/>
  <c r="IZ81" i="4"/>
  <c r="E235" i="4" l="1"/>
  <c r="E222" i="4"/>
  <c r="E259" i="4"/>
  <c r="E242" i="4"/>
  <c r="E185" i="4"/>
  <c r="E241" i="4"/>
  <c r="E151" i="4"/>
  <c r="IZ56" i="4"/>
  <c r="IT56" i="4" s="1"/>
  <c r="IZ36" i="4"/>
  <c r="IT36" i="4" s="1"/>
  <c r="IZ25" i="4"/>
  <c r="IZ61" i="4"/>
  <c r="IT61" i="4" s="1"/>
  <c r="IV38" i="4"/>
  <c r="IT38" i="4" s="1"/>
  <c r="IV163" i="4"/>
  <c r="IT163" i="4" s="1"/>
  <c r="IV146" i="4"/>
  <c r="IT146" i="4" s="1"/>
  <c r="IV193" i="4"/>
  <c r="IT193" i="4" s="1"/>
  <c r="IV69" i="4"/>
  <c r="IT69" i="4" s="1"/>
  <c r="IV30" i="4"/>
  <c r="IT30" i="4" s="1"/>
  <c r="IV65" i="4"/>
  <c r="IT65" i="4" s="1"/>
  <c r="IV45" i="4"/>
  <c r="IT45" i="4" s="1"/>
  <c r="IV14" i="4"/>
  <c r="IT14" i="4" s="1"/>
  <c r="IT10" i="4"/>
  <c r="IT11" i="4"/>
  <c r="IT13" i="4"/>
  <c r="IT16" i="4"/>
  <c r="IT15" i="4"/>
  <c r="IT17" i="4"/>
  <c r="IT18" i="4"/>
  <c r="IT20" i="4"/>
  <c r="IT21" i="4"/>
  <c r="IT19" i="4"/>
  <c r="IT23" i="4"/>
  <c r="IT26" i="4"/>
  <c r="IT68" i="4"/>
  <c r="IT32" i="4"/>
  <c r="IT33" i="4"/>
  <c r="IT53" i="4"/>
  <c r="IT27" i="4"/>
  <c r="IT35" i="4"/>
  <c r="IT41" i="4"/>
  <c r="IT75" i="4"/>
  <c r="IT47" i="4"/>
  <c r="IT50" i="4"/>
  <c r="IT51" i="4"/>
  <c r="IT39" i="4"/>
  <c r="IT55" i="4"/>
  <c r="IT49" i="4"/>
  <c r="IT58" i="4"/>
  <c r="IT62" i="4"/>
  <c r="IT63" i="4"/>
  <c r="IT67" i="4"/>
  <c r="IT57" i="4"/>
  <c r="IT46" i="4"/>
  <c r="IT70" i="4"/>
  <c r="IT71" i="4"/>
  <c r="IT74" i="4"/>
  <c r="IT128" i="4"/>
  <c r="IT76" i="4"/>
  <c r="IT64" i="4"/>
  <c r="IT82" i="4"/>
  <c r="IT95" i="4"/>
  <c r="IT132" i="4"/>
  <c r="IT97" i="4"/>
  <c r="IT96" i="4"/>
  <c r="IT92" i="4"/>
  <c r="IT156" i="4"/>
  <c r="IT85" i="4"/>
  <c r="IT147" i="4"/>
  <c r="IT99" i="4"/>
  <c r="IT80" i="4"/>
  <c r="IT102" i="4"/>
  <c r="IT60" i="4"/>
  <c r="IT208" i="4"/>
  <c r="IT94" i="4"/>
  <c r="IT86" i="4"/>
  <c r="IT81" i="4"/>
  <c r="IT108" i="4"/>
  <c r="IT154" i="4"/>
  <c r="IT90" i="4"/>
  <c r="IT110" i="4"/>
  <c r="IT168" i="4"/>
  <c r="IT91" i="4"/>
  <c r="IT98" i="4"/>
  <c r="IT100" i="4"/>
  <c r="IT101" i="4"/>
  <c r="IT104" i="4"/>
  <c r="IT120" i="4"/>
  <c r="IT140" i="4"/>
  <c r="IT103" i="4"/>
  <c r="IT117" i="4"/>
  <c r="IT210" i="4"/>
  <c r="IT107" i="4"/>
  <c r="IT109" i="4"/>
  <c r="IT152" i="4"/>
  <c r="IT78" i="4"/>
  <c r="IT111" i="4"/>
  <c r="IT233" i="4"/>
  <c r="IT236" i="4"/>
  <c r="IT133" i="4"/>
  <c r="IT184" i="4"/>
  <c r="IT114" i="4"/>
  <c r="IT136" i="4"/>
  <c r="IT138" i="4"/>
  <c r="IT157" i="4"/>
  <c r="IT118" i="4"/>
  <c r="IT142" i="4"/>
  <c r="IT143" i="4"/>
  <c r="IT183" i="4"/>
  <c r="IT121" i="4"/>
  <c r="IT145" i="4"/>
  <c r="IT122" i="4"/>
  <c r="IT148" i="4"/>
  <c r="IT175" i="4"/>
  <c r="IT123" i="4"/>
  <c r="IT124" i="4"/>
  <c r="IT125" i="4"/>
  <c r="IT126" i="4"/>
  <c r="IT209" i="4"/>
  <c r="IT362" i="4"/>
  <c r="IT134" i="4"/>
  <c r="IT135" i="4"/>
  <c r="IT139" i="4"/>
  <c r="IT155" i="4"/>
  <c r="IT162" i="4"/>
  <c r="IT161" i="4"/>
  <c r="IT166" i="4"/>
  <c r="IT158" i="4"/>
  <c r="IT294" i="4"/>
  <c r="IT169" i="4"/>
  <c r="IT170" i="4"/>
  <c r="IT171" i="4"/>
  <c r="IT172" i="4"/>
  <c r="IT115" i="4"/>
  <c r="IT187" i="4"/>
  <c r="IT174" i="4"/>
  <c r="IT497" i="4"/>
  <c r="IT176" i="4"/>
  <c r="IT177" i="4"/>
  <c r="IT178" i="4"/>
  <c r="IT179" i="4"/>
  <c r="IT186" i="4"/>
  <c r="IT182" i="4"/>
  <c r="IT253" i="4"/>
  <c r="IT255" i="4"/>
  <c r="IT165" i="4"/>
  <c r="IT141" i="4"/>
  <c r="IT144" i="4"/>
  <c r="IT302" i="4"/>
  <c r="IT189" i="4"/>
  <c r="IT190" i="4"/>
  <c r="IT247" i="4"/>
  <c r="IT119" i="4"/>
  <c r="IT160" i="4"/>
  <c r="IT196" i="4"/>
  <c r="IT197" i="4"/>
  <c r="IT205" i="4"/>
  <c r="IT149" i="4"/>
  <c r="IT200" i="4"/>
  <c r="IT150" i="4"/>
  <c r="IT301" i="4"/>
  <c r="IT203" i="4"/>
  <c r="IT204" i="4"/>
  <c r="IT201" i="4"/>
  <c r="IT282" i="4"/>
  <c r="IT296" i="4"/>
  <c r="IT355" i="4"/>
  <c r="IT412" i="4"/>
  <c r="IT427" i="4"/>
  <c r="IT213" i="4"/>
  <c r="IT214" i="4"/>
  <c r="IT215" i="4"/>
  <c r="IT216" i="4"/>
  <c r="IT159" i="4"/>
  <c r="IT322" i="4"/>
  <c r="IT219" i="4"/>
  <c r="IT220" i="4"/>
  <c r="IT223" i="4"/>
  <c r="IT501" i="4"/>
  <c r="IT225" i="4"/>
  <c r="IT131" i="4"/>
  <c r="IT229" i="4"/>
  <c r="IT230" i="4"/>
  <c r="IT211" i="4"/>
  <c r="IT173" i="4"/>
  <c r="IT181" i="4"/>
  <c r="IT291" i="4"/>
  <c r="IT237" i="4"/>
  <c r="IT310" i="4"/>
  <c r="IT239" i="4"/>
  <c r="IT245" i="4"/>
  <c r="IT246" i="4"/>
  <c r="IT188" i="4"/>
  <c r="IT192" i="4"/>
  <c r="IT249" i="4"/>
  <c r="IT468" i="4"/>
  <c r="IT395" i="4"/>
  <c r="IT252" i="4"/>
  <c r="IT268" i="4"/>
  <c r="IT343" i="4"/>
  <c r="IT407" i="4"/>
  <c r="IT256" i="4"/>
  <c r="IT260" i="4"/>
  <c r="IT261" i="4"/>
  <c r="IT267" i="4"/>
  <c r="IT486" i="4"/>
  <c r="IT365" i="4"/>
  <c r="IT385" i="4"/>
  <c r="IT198" i="4"/>
  <c r="IT199" i="4"/>
  <c r="IT269" i="4"/>
  <c r="IT270" i="4"/>
  <c r="IT271" i="4"/>
  <c r="IT272" i="4"/>
  <c r="IT273" i="4"/>
  <c r="IT274" i="4"/>
  <c r="IT299" i="4"/>
  <c r="IT373" i="4"/>
  <c r="IT202" i="4"/>
  <c r="IT153" i="4"/>
  <c r="IT279" i="4"/>
  <c r="IT280" i="4"/>
  <c r="IT472" i="4"/>
  <c r="IT555" i="4"/>
  <c r="IT284" i="4"/>
  <c r="IT438" i="4"/>
  <c r="IT206" i="4"/>
  <c r="IT207" i="4"/>
  <c r="IT436" i="4"/>
  <c r="IT430" i="4"/>
  <c r="IT290" i="4"/>
  <c r="IT338" i="4"/>
  <c r="IT292" i="4"/>
  <c r="IT293" i="4"/>
  <c r="IT402" i="4"/>
  <c r="IT420" i="4"/>
  <c r="IT507" i="4"/>
  <c r="IT297" i="4"/>
  <c r="IT298" i="4"/>
  <c r="IT306" i="4"/>
  <c r="IT332" i="4"/>
  <c r="IT536" i="4"/>
  <c r="IT303" i="4"/>
  <c r="IT304" i="4"/>
  <c r="IT305" i="4"/>
  <c r="IT316" i="4"/>
  <c r="IT387" i="4"/>
  <c r="IT446" i="4"/>
  <c r="IT288" i="4"/>
  <c r="IT325" i="4"/>
  <c r="IT389" i="4"/>
  <c r="IT441" i="4"/>
  <c r="IT212" i="4"/>
  <c r="IT217" i="4"/>
  <c r="IT218" i="4"/>
  <c r="IT221" i="4"/>
  <c r="IT224" i="4"/>
  <c r="IT318" i="4"/>
  <c r="IT319" i="4"/>
  <c r="IT275" i="4"/>
  <c r="IT309" i="4"/>
  <c r="IT320" i="4"/>
  <c r="IT323" i="4"/>
  <c r="IT401" i="4"/>
  <c r="IT410" i="4"/>
  <c r="IT326" i="4"/>
  <c r="IT327" i="4"/>
  <c r="IT511" i="4"/>
  <c r="IT329" i="4"/>
  <c r="IT330" i="4"/>
  <c r="IT331" i="4"/>
  <c r="IT231" i="4"/>
  <c r="IT496" i="4"/>
  <c r="IT564" i="4"/>
  <c r="IT335" i="4"/>
  <c r="IT336" i="4"/>
  <c r="IT248" i="4"/>
  <c r="IT311" i="4"/>
  <c r="IT232" i="4"/>
  <c r="IT340" i="4"/>
  <c r="IT341" i="4"/>
  <c r="IT342" i="4"/>
  <c r="IT391" i="4"/>
  <c r="IT535" i="4"/>
  <c r="IT553" i="4"/>
  <c r="IT346" i="4"/>
  <c r="IT347" i="4"/>
  <c r="IT493" i="4"/>
  <c r="IT546" i="4"/>
  <c r="IT350" i="4"/>
  <c r="IT351" i="4"/>
  <c r="IT352" i="4"/>
  <c r="IT353" i="4"/>
  <c r="IT238" i="4"/>
  <c r="IT243" i="4"/>
  <c r="IT356" i="4"/>
  <c r="IT357" i="4"/>
  <c r="IT250" i="4"/>
  <c r="IT251" i="4"/>
  <c r="IT226" i="4"/>
  <c r="IT360" i="4"/>
  <c r="IT361" i="4"/>
  <c r="IT254" i="4"/>
  <c r="IT363" i="4"/>
  <c r="IT364" i="4"/>
  <c r="IT262" i="4"/>
  <c r="IT366" i="4"/>
  <c r="IT263" i="4"/>
  <c r="IT368" i="4"/>
  <c r="IT369" i="4"/>
  <c r="IT264" i="4"/>
  <c r="IT265" i="4"/>
  <c r="IT372" i="4"/>
  <c r="IT266" i="4"/>
  <c r="IT374" i="4"/>
  <c r="IT375" i="4"/>
  <c r="IT376" i="4"/>
  <c r="IT377" i="4"/>
  <c r="IT378" i="4"/>
  <c r="IT180" i="4"/>
  <c r="IT379" i="4"/>
  <c r="IT380" i="4"/>
  <c r="IT381" i="4"/>
  <c r="IT382" i="4"/>
  <c r="IT276" i="4"/>
  <c r="IT277" i="4"/>
  <c r="IT283" i="4"/>
  <c r="IT285" i="4"/>
  <c r="IT286" i="4"/>
  <c r="IT388" i="4"/>
  <c r="IT287" i="4"/>
  <c r="IT390" i="4"/>
  <c r="IT289" i="4"/>
  <c r="IT394" i="4"/>
  <c r="IT392" i="4"/>
  <c r="IT393" i="4"/>
  <c r="IT295" i="4"/>
  <c r="IT396" i="4"/>
  <c r="IT397" i="4"/>
  <c r="IT398" i="4"/>
  <c r="IT400" i="4"/>
  <c r="IT403" i="4"/>
  <c r="IT399" i="4"/>
  <c r="IT307" i="4"/>
  <c r="IT308" i="4"/>
  <c r="IT300" i="4"/>
  <c r="IT404" i="4"/>
  <c r="IT405" i="4"/>
  <c r="IT406" i="4"/>
  <c r="IT409" i="4"/>
  <c r="IT411" i="4"/>
  <c r="IT312" i="4"/>
  <c r="IT408" i="4"/>
  <c r="IT313" i="4"/>
  <c r="IT416" i="4"/>
  <c r="IT314" i="4"/>
  <c r="IT413" i="4"/>
  <c r="IT315" i="4"/>
  <c r="IT415" i="4"/>
  <c r="IT417" i="4"/>
  <c r="IT317" i="4"/>
  <c r="IT227" i="4"/>
  <c r="IT419" i="4"/>
  <c r="IT321" i="4"/>
  <c r="IT421" i="4"/>
  <c r="IT324" i="4"/>
  <c r="IT328" i="4"/>
  <c r="IT424" i="4"/>
  <c r="IT228" i="4"/>
  <c r="IT333" i="4"/>
  <c r="IT426" i="4"/>
  <c r="IT334" i="4"/>
  <c r="IT428" i="4"/>
  <c r="IT432" i="4"/>
  <c r="IT337" i="4"/>
  <c r="IT339" i="4"/>
  <c r="IT431" i="4"/>
  <c r="IT433" i="4"/>
  <c r="IT439" i="4"/>
  <c r="IT344" i="4"/>
  <c r="IT435" i="4"/>
  <c r="IT345" i="4"/>
  <c r="IT437" i="4"/>
  <c r="IT348" i="4"/>
  <c r="IT444" i="4"/>
  <c r="IT445" i="4"/>
  <c r="IT440" i="4"/>
  <c r="IT349" i="4"/>
  <c r="IT442" i="4"/>
  <c r="IT354" i="4"/>
  <c r="IT358" i="4"/>
  <c r="IT450" i="4"/>
  <c r="IT359" i="4"/>
  <c r="IT448" i="4"/>
  <c r="IT127" i="4"/>
  <c r="IT449" i="4"/>
  <c r="IT451" i="4"/>
  <c r="IT454" i="4"/>
  <c r="IT367" i="4"/>
  <c r="IT453" i="4"/>
  <c r="IT455" i="4"/>
  <c r="IT370" i="4"/>
  <c r="IT462" i="4"/>
  <c r="IT457" i="4"/>
  <c r="IT371" i="4"/>
  <c r="IT459" i="4"/>
  <c r="IT460" i="4"/>
  <c r="IT461" i="4"/>
  <c r="IT383" i="4"/>
  <c r="IT384" i="4"/>
  <c r="IT386" i="4"/>
  <c r="IT467" i="4"/>
  <c r="IT466" i="4"/>
  <c r="IT474" i="4"/>
  <c r="IT414" i="4"/>
  <c r="IT418" i="4"/>
  <c r="IT476" i="4"/>
  <c r="IT470" i="4"/>
  <c r="IT471" i="4"/>
  <c r="IT480" i="4"/>
  <c r="IT422" i="4"/>
  <c r="IT473" i="4"/>
  <c r="IT423" i="4"/>
  <c r="IT477" i="4"/>
  <c r="IT478" i="4"/>
  <c r="IT425" i="4"/>
  <c r="IT429" i="4"/>
  <c r="IT482" i="4"/>
  <c r="IT485" i="4"/>
  <c r="IT434" i="4"/>
  <c r="IT443" i="4"/>
  <c r="IT447" i="4"/>
  <c r="IT487" i="4"/>
  <c r="IT488" i="4"/>
  <c r="IT489" i="4"/>
  <c r="IT490" i="4"/>
  <c r="IT491" i="4"/>
  <c r="IT281" i="4"/>
  <c r="IT452" i="4"/>
  <c r="IT456" i="4"/>
  <c r="IT494" i="4"/>
  <c r="IT495" i="4"/>
  <c r="IT458" i="4"/>
  <c r="IT463" i="4"/>
  <c r="IT464" i="4"/>
  <c r="IT465" i="4"/>
  <c r="IT500" i="4"/>
  <c r="IT504" i="4"/>
  <c r="IT469" i="4"/>
  <c r="IT502" i="4"/>
  <c r="IT506" i="4"/>
  <c r="IT503" i="4"/>
  <c r="IT475" i="4"/>
  <c r="IT479" i="4"/>
  <c r="IT278" i="4"/>
  <c r="IT508" i="4"/>
  <c r="IT481" i="4"/>
  <c r="IT517" i="4"/>
  <c r="IT483" i="4"/>
  <c r="IT484" i="4"/>
  <c r="IT512" i="4"/>
  <c r="IT513" i="4"/>
  <c r="IT514" i="4"/>
  <c r="IT515" i="4"/>
  <c r="IT516" i="4"/>
  <c r="IT518" i="4"/>
  <c r="IT492" i="4"/>
  <c r="IT498" i="4"/>
  <c r="IT521" i="4"/>
  <c r="IT522" i="4"/>
  <c r="IT499" i="4"/>
  <c r="IT524" i="4"/>
  <c r="IT505" i="4"/>
  <c r="IT526" i="4"/>
  <c r="IT527" i="4"/>
  <c r="IT528" i="4"/>
  <c r="IT537" i="4"/>
  <c r="IT509" i="4"/>
  <c r="IT510" i="4"/>
  <c r="IT531" i="4"/>
  <c r="IT519" i="4"/>
  <c r="IT541" i="4"/>
  <c r="IT533" i="4"/>
  <c r="IT534" i="4"/>
  <c r="IT543" i="4"/>
  <c r="IT520" i="4"/>
  <c r="IT523" i="4"/>
  <c r="IT538" i="4"/>
  <c r="IT539" i="4"/>
  <c r="IT540" i="4"/>
  <c r="IT542" i="4"/>
  <c r="IT544" i="4"/>
  <c r="IT545" i="4"/>
  <c r="IT525" i="4"/>
  <c r="IT529" i="4"/>
  <c r="IT530" i="4"/>
  <c r="IT549" i="4"/>
  <c r="IT550" i="4"/>
  <c r="IT551" i="4"/>
  <c r="IT556" i="4"/>
  <c r="IT532" i="4"/>
  <c r="IT557" i="4"/>
  <c r="IT547" i="4"/>
  <c r="IT548" i="4"/>
  <c r="IT552" i="4"/>
  <c r="IT554" i="4"/>
  <c r="IT558" i="4"/>
  <c r="IT559" i="4"/>
  <c r="IT560" i="4"/>
  <c r="IT562" i="4"/>
  <c r="IT563" i="4"/>
  <c r="IT561" i="4"/>
  <c r="IT565" i="4"/>
  <c r="IT566" i="4"/>
  <c r="JI10" i="4"/>
  <c r="JI11" i="4"/>
  <c r="JI13" i="4"/>
  <c r="JI12" i="4"/>
  <c r="JI16" i="4"/>
  <c r="JI15" i="4"/>
  <c r="JI17" i="4"/>
  <c r="JI18" i="4"/>
  <c r="JI20" i="4"/>
  <c r="JI21" i="4"/>
  <c r="JI14" i="4"/>
  <c r="JI19" i="4"/>
  <c r="JI23" i="4"/>
  <c r="JI26" i="4"/>
  <c r="JI24" i="4"/>
  <c r="JI68" i="4"/>
  <c r="JI32" i="4"/>
  <c r="JI22" i="4"/>
  <c r="JI33" i="4"/>
  <c r="JI25" i="4"/>
  <c r="JI28" i="4"/>
  <c r="JI29" i="4"/>
  <c r="JI37" i="4"/>
  <c r="JI53" i="4"/>
  <c r="JI27" i="4"/>
  <c r="JI35" i="4"/>
  <c r="JI41" i="4"/>
  <c r="JI75" i="4"/>
  <c r="JI31" i="4"/>
  <c r="JI47" i="4"/>
  <c r="JI34" i="4"/>
  <c r="JI50" i="4"/>
  <c r="JI51" i="4"/>
  <c r="JI44" i="4"/>
  <c r="JI40" i="4"/>
  <c r="JI39" i="4"/>
  <c r="JI55" i="4"/>
  <c r="JI49" i="4"/>
  <c r="JI52" i="4"/>
  <c r="JI36" i="4"/>
  <c r="JI58" i="4"/>
  <c r="JI48" i="4"/>
  <c r="JI54" i="4"/>
  <c r="JI45" i="4"/>
  <c r="JI62" i="4"/>
  <c r="JI63" i="4"/>
  <c r="JI67" i="4"/>
  <c r="JI59" i="4"/>
  <c r="JI42" i="4"/>
  <c r="JI57" i="4"/>
  <c r="JI46" i="4"/>
  <c r="JI70" i="4"/>
  <c r="JI77" i="4"/>
  <c r="JI71" i="4"/>
  <c r="JI74" i="4"/>
  <c r="JI128" i="4"/>
  <c r="JI76" i="4"/>
  <c r="JI64" i="4"/>
  <c r="JI73" i="4"/>
  <c r="JI72" i="4"/>
  <c r="JI56" i="4"/>
  <c r="JI82" i="4"/>
  <c r="JI95" i="4"/>
  <c r="JI69" i="4"/>
  <c r="JI132" i="4"/>
  <c r="JI97" i="4"/>
  <c r="JI66" i="4"/>
  <c r="JI96" i="4"/>
  <c r="JI92" i="4"/>
  <c r="JI156" i="4"/>
  <c r="JI85" i="4"/>
  <c r="JI87" i="4"/>
  <c r="JI147" i="4"/>
  <c r="JI83" i="4"/>
  <c r="JI84" i="4"/>
  <c r="JI99" i="4"/>
  <c r="JI80" i="4"/>
  <c r="JI102" i="4"/>
  <c r="JI43" i="4"/>
  <c r="JI60" i="4"/>
  <c r="JI208" i="4"/>
  <c r="JI79" i="4"/>
  <c r="JI93" i="4"/>
  <c r="JI94" i="4"/>
  <c r="JI65" i="4"/>
  <c r="JI86" i="4"/>
  <c r="JI81" i="4"/>
  <c r="JI108" i="4"/>
  <c r="JI154" i="4"/>
  <c r="JI90" i="4"/>
  <c r="JI110" i="4"/>
  <c r="JI88" i="4"/>
  <c r="JI168" i="4"/>
  <c r="JI89" i="4"/>
  <c r="JI91" i="4"/>
  <c r="JI98" i="4"/>
  <c r="JI100" i="4"/>
  <c r="JI101" i="4"/>
  <c r="JI105" i="4"/>
  <c r="JI104" i="4"/>
  <c r="JI120" i="4"/>
  <c r="JI140" i="4"/>
  <c r="JI117" i="4"/>
  <c r="JI210" i="4"/>
  <c r="JI106" i="4"/>
  <c r="JI113" i="4"/>
  <c r="JI107" i="4"/>
  <c r="JI112" i="4"/>
  <c r="JI109" i="4"/>
  <c r="JI152" i="4"/>
  <c r="JI78" i="4"/>
  <c r="JI111" i="4"/>
  <c r="JI233" i="4"/>
  <c r="JI236" i="4"/>
  <c r="JI133" i="4"/>
  <c r="JI184" i="4"/>
  <c r="JI114" i="4"/>
  <c r="JI136" i="4"/>
  <c r="JI138" i="4"/>
  <c r="JI157" i="4"/>
  <c r="JI118" i="4"/>
  <c r="JI116" i="4"/>
  <c r="JI142" i="4"/>
  <c r="JI143" i="4"/>
  <c r="JI183" i="4"/>
  <c r="JI121" i="4"/>
  <c r="JI145" i="4"/>
  <c r="JI122" i="4"/>
  <c r="JI148" i="4"/>
  <c r="JI175" i="4"/>
  <c r="JI123" i="4"/>
  <c r="JI124" i="4"/>
  <c r="JI130" i="4"/>
  <c r="JI125" i="4"/>
  <c r="JI126" i="4"/>
  <c r="JI209" i="4"/>
  <c r="JI362" i="4"/>
  <c r="JI134" i="4"/>
  <c r="JI135" i="4"/>
  <c r="JI155" i="4"/>
  <c r="JI162" i="4"/>
  <c r="JI161" i="4"/>
  <c r="JI166" i="4"/>
  <c r="JI158" i="4"/>
  <c r="JI294" i="4"/>
  <c r="JI169" i="4"/>
  <c r="JI170" i="4"/>
  <c r="JI171" i="4"/>
  <c r="JI172" i="4"/>
  <c r="JI115" i="4"/>
  <c r="JI187" i="4"/>
  <c r="JI174" i="4"/>
  <c r="JI497" i="4"/>
  <c r="JI176" i="4"/>
  <c r="JI177" i="4"/>
  <c r="JI178" i="4"/>
  <c r="JI179" i="4"/>
  <c r="JI186" i="4"/>
  <c r="JI182" i="4"/>
  <c r="JI253" i="4"/>
  <c r="JI255" i="4"/>
  <c r="JI165" i="4"/>
  <c r="JI141" i="4"/>
  <c r="JI144" i="4"/>
  <c r="JI302" i="4"/>
  <c r="JI189" i="4"/>
  <c r="JI190" i="4"/>
  <c r="JI247" i="4"/>
  <c r="JI119" i="4"/>
  <c r="JI160" i="4"/>
  <c r="JI196" i="4"/>
  <c r="JI197" i="4"/>
  <c r="JI205" i="4"/>
  <c r="JI149" i="4"/>
  <c r="JI200" i="4"/>
  <c r="JI150" i="4"/>
  <c r="JI301" i="4"/>
  <c r="JI203" i="4"/>
  <c r="JI204" i="4"/>
  <c r="JI201" i="4"/>
  <c r="JI146" i="4"/>
  <c r="JI282" i="4"/>
  <c r="JI296" i="4"/>
  <c r="JI355" i="4"/>
  <c r="JI412" i="4"/>
  <c r="JI427" i="4"/>
  <c r="JI213" i="4"/>
  <c r="JI214" i="4"/>
  <c r="JI215" i="4"/>
  <c r="JI216" i="4"/>
  <c r="JI159" i="4"/>
  <c r="JI322" i="4"/>
  <c r="JI219" i="4"/>
  <c r="JI220" i="4"/>
  <c r="JI223" i="4"/>
  <c r="JI501" i="4"/>
  <c r="JI163" i="4"/>
  <c r="JI225" i="4"/>
  <c r="JI131" i="4"/>
  <c r="JI229" i="4"/>
  <c r="JI137" i="4"/>
  <c r="JI230" i="4"/>
  <c r="JI211" i="4"/>
  <c r="JI173" i="4"/>
  <c r="JI181" i="4"/>
  <c r="JI291" i="4"/>
  <c r="JI237" i="4"/>
  <c r="JI310" i="4"/>
  <c r="JI239" i="4"/>
  <c r="JI245" i="4"/>
  <c r="JI246" i="4"/>
  <c r="JI188" i="4"/>
  <c r="JI192" i="4"/>
  <c r="JI249" i="4"/>
  <c r="JI468" i="4"/>
  <c r="JI395" i="4"/>
  <c r="JI252" i="4"/>
  <c r="JI268" i="4"/>
  <c r="JI343" i="4"/>
  <c r="JI407" i="4"/>
  <c r="JI256" i="4"/>
  <c r="JI260" i="4"/>
  <c r="JI261" i="4"/>
  <c r="JI267" i="4"/>
  <c r="JI486" i="4"/>
  <c r="JI365" i="4"/>
  <c r="JI385" i="4"/>
  <c r="JI198" i="4"/>
  <c r="JI199" i="4"/>
  <c r="JI269" i="4"/>
  <c r="JI270" i="4"/>
  <c r="JI271" i="4"/>
  <c r="JI272" i="4"/>
  <c r="JI273" i="4"/>
  <c r="JI274" i="4"/>
  <c r="JI299" i="4"/>
  <c r="JI373" i="4"/>
  <c r="JI202" i="4"/>
  <c r="JI153" i="4"/>
  <c r="JI279" i="4"/>
  <c r="JI280" i="4"/>
  <c r="JI472" i="4"/>
  <c r="JI555" i="4"/>
  <c r="JI284" i="4"/>
  <c r="JI438" i="4"/>
  <c r="JI206" i="4"/>
  <c r="JI207" i="4"/>
  <c r="JI436" i="4"/>
  <c r="JI430" i="4"/>
  <c r="JI290" i="4"/>
  <c r="JI338" i="4"/>
  <c r="JI292" i="4"/>
  <c r="JI293" i="4"/>
  <c r="JI402" i="4"/>
  <c r="JI420" i="4"/>
  <c r="JI507" i="4"/>
  <c r="JI297" i="4"/>
  <c r="JI298" i="4"/>
  <c r="JI306" i="4"/>
  <c r="JI332" i="4"/>
  <c r="JI536" i="4"/>
  <c r="JI191" i="4"/>
  <c r="JI303" i="4"/>
  <c r="JI304" i="4"/>
  <c r="JI305" i="4"/>
  <c r="JI316" i="4"/>
  <c r="JI387" i="4"/>
  <c r="JI446" i="4"/>
  <c r="JI288" i="4"/>
  <c r="JI325" i="4"/>
  <c r="JI389" i="4"/>
  <c r="JI441" i="4"/>
  <c r="JI212" i="4"/>
  <c r="JI217" i="4"/>
  <c r="JI129" i="4"/>
  <c r="JI218" i="4"/>
  <c r="JI221" i="4"/>
  <c r="JI224" i="4"/>
  <c r="JI318" i="4"/>
  <c r="JI319" i="4"/>
  <c r="JI275" i="4"/>
  <c r="JI309" i="4"/>
  <c r="JI320" i="4"/>
  <c r="JI323" i="4"/>
  <c r="JI401" i="4"/>
  <c r="JI410" i="4"/>
  <c r="JI326" i="4"/>
  <c r="JI327" i="4"/>
  <c r="JI511" i="4"/>
  <c r="JI329" i="4"/>
  <c r="JI330" i="4"/>
  <c r="JI331" i="4"/>
  <c r="JI231" i="4"/>
  <c r="JI496" i="4"/>
  <c r="JI564" i="4"/>
  <c r="JI335" i="4"/>
  <c r="JI336" i="4"/>
  <c r="JI248" i="4"/>
  <c r="JI311" i="4"/>
  <c r="JI232" i="4"/>
  <c r="JI340" i="4"/>
  <c r="JI341" i="4"/>
  <c r="JI342" i="4"/>
  <c r="JI391" i="4"/>
  <c r="JI535" i="4"/>
  <c r="JI553" i="4"/>
  <c r="JI346" i="4"/>
  <c r="JI347" i="4"/>
  <c r="JI493" i="4"/>
  <c r="JI546" i="4"/>
  <c r="JI350" i="4"/>
  <c r="JI351" i="4"/>
  <c r="JI352" i="4"/>
  <c r="JI353" i="4"/>
  <c r="JI238" i="4"/>
  <c r="JI243" i="4"/>
  <c r="JI356" i="4"/>
  <c r="JI357" i="4"/>
  <c r="JI250" i="4"/>
  <c r="JI251" i="4"/>
  <c r="JI226" i="4"/>
  <c r="JI360" i="4"/>
  <c r="JI361" i="4"/>
  <c r="JI254" i="4"/>
  <c r="JI363" i="4"/>
  <c r="JI193" i="4"/>
  <c r="JI364" i="4"/>
  <c r="JI262" i="4"/>
  <c r="JI234" i="4"/>
  <c r="JI366" i="4"/>
  <c r="JI263" i="4"/>
  <c r="JI368" i="4"/>
  <c r="JI369" i="4"/>
  <c r="JI264" i="4"/>
  <c r="JI265" i="4"/>
  <c r="JI372" i="4"/>
  <c r="JI266" i="4"/>
  <c r="JI374" i="4"/>
  <c r="JI375" i="4"/>
  <c r="JI376" i="4"/>
  <c r="JI377" i="4"/>
  <c r="JI378" i="4"/>
  <c r="JI180" i="4"/>
  <c r="JI379" i="4"/>
  <c r="JI194" i="4"/>
  <c r="JI380" i="4"/>
  <c r="JI381" i="4"/>
  <c r="JI382" i="4"/>
  <c r="JI276" i="4"/>
  <c r="JI277" i="4"/>
  <c r="JI283" i="4"/>
  <c r="JI285" i="4"/>
  <c r="JI286" i="4"/>
  <c r="JI388" i="4"/>
  <c r="JI287" i="4"/>
  <c r="JI390" i="4"/>
  <c r="JI289" i="4"/>
  <c r="JI394" i="4"/>
  <c r="JI392" i="4"/>
  <c r="JI393" i="4"/>
  <c r="JI295" i="4"/>
  <c r="JI396" i="4"/>
  <c r="JI397" i="4"/>
  <c r="JI398" i="4"/>
  <c r="JI400" i="4"/>
  <c r="JI403" i="4"/>
  <c r="JI399" i="4"/>
  <c r="JI307" i="4"/>
  <c r="JI308" i="4"/>
  <c r="JI300" i="4"/>
  <c r="JI404" i="4"/>
  <c r="JI405" i="4"/>
  <c r="JI406" i="4"/>
  <c r="JI409" i="4"/>
  <c r="JI411" i="4"/>
  <c r="JI312" i="4"/>
  <c r="JI408" i="4"/>
  <c r="JI313" i="4"/>
  <c r="JI416" i="4"/>
  <c r="JI314" i="4"/>
  <c r="JI413" i="4"/>
  <c r="JI315" i="4"/>
  <c r="JI415" i="4"/>
  <c r="JI417" i="4"/>
  <c r="JI317" i="4"/>
  <c r="JI227" i="4"/>
  <c r="JI419" i="4"/>
  <c r="JI321" i="4"/>
  <c r="JI421" i="4"/>
  <c r="JI324" i="4"/>
  <c r="JI328" i="4"/>
  <c r="JI424" i="4"/>
  <c r="JI228" i="4"/>
  <c r="JI333" i="4"/>
  <c r="JI426" i="4"/>
  <c r="JI334" i="4"/>
  <c r="JI240" i="4"/>
  <c r="JI428" i="4"/>
  <c r="JI432" i="4"/>
  <c r="JI337" i="4"/>
  <c r="JI339" i="4"/>
  <c r="JI431" i="4"/>
  <c r="JI433" i="4"/>
  <c r="JI439" i="4"/>
  <c r="JI344" i="4"/>
  <c r="JI435" i="4"/>
  <c r="JI345" i="4"/>
  <c r="JI437" i="4"/>
  <c r="JI348" i="4"/>
  <c r="JI444" i="4"/>
  <c r="JI445" i="4"/>
  <c r="JI440" i="4"/>
  <c r="JI349" i="4"/>
  <c r="JI442" i="4"/>
  <c r="JI354" i="4"/>
  <c r="JI358" i="4"/>
  <c r="JI450" i="4"/>
  <c r="JI359" i="4"/>
  <c r="JI448" i="4"/>
  <c r="JI127" i="4"/>
  <c r="JI449" i="4"/>
  <c r="JI451" i="4"/>
  <c r="JI454" i="4"/>
  <c r="JI367" i="4"/>
  <c r="JI453" i="4"/>
  <c r="JI455" i="4"/>
  <c r="JI370" i="4"/>
  <c r="JI462" i="4"/>
  <c r="JI457" i="4"/>
  <c r="JI371" i="4"/>
  <c r="JI459" i="4"/>
  <c r="JI460" i="4"/>
  <c r="JI461" i="4"/>
  <c r="JI383" i="4"/>
  <c r="JI384" i="4"/>
  <c r="JI386" i="4"/>
  <c r="JI467" i="4"/>
  <c r="JI466" i="4"/>
  <c r="JI474" i="4"/>
  <c r="JI414" i="4"/>
  <c r="JI418" i="4"/>
  <c r="JI476" i="4"/>
  <c r="JI470" i="4"/>
  <c r="JI471" i="4"/>
  <c r="JI480" i="4"/>
  <c r="JI422" i="4"/>
  <c r="JI473" i="4"/>
  <c r="JI423" i="4"/>
  <c r="JI477" i="4"/>
  <c r="JI478" i="4"/>
  <c r="JI425" i="4"/>
  <c r="JI429" i="4"/>
  <c r="JI482" i="4"/>
  <c r="JI485" i="4"/>
  <c r="JI434" i="4"/>
  <c r="JI443" i="4"/>
  <c r="JI447" i="4"/>
  <c r="JI487" i="4"/>
  <c r="JI488" i="4"/>
  <c r="JI489" i="4"/>
  <c r="JI490" i="4"/>
  <c r="JI491" i="4"/>
  <c r="JI281" i="4"/>
  <c r="JI452" i="4"/>
  <c r="JI456" i="4"/>
  <c r="JI494" i="4"/>
  <c r="JI495" i="4"/>
  <c r="JI458" i="4"/>
  <c r="JI463" i="4"/>
  <c r="JI464" i="4"/>
  <c r="JI465" i="4"/>
  <c r="JI500" i="4"/>
  <c r="JI504" i="4"/>
  <c r="JI469" i="4"/>
  <c r="JI502" i="4"/>
  <c r="JI506" i="4"/>
  <c r="JI503" i="4"/>
  <c r="JI475" i="4"/>
  <c r="JI479" i="4"/>
  <c r="JI278" i="4"/>
  <c r="JI508" i="4"/>
  <c r="JI481" i="4"/>
  <c r="JI517" i="4"/>
  <c r="JI483" i="4"/>
  <c r="JI484" i="4"/>
  <c r="JI512" i="4"/>
  <c r="JI513" i="4"/>
  <c r="JI514" i="4"/>
  <c r="JI515" i="4"/>
  <c r="JI516" i="4"/>
  <c r="JI518" i="4"/>
  <c r="JI492" i="4"/>
  <c r="JI498" i="4"/>
  <c r="JI521" i="4"/>
  <c r="JI522" i="4"/>
  <c r="JI499" i="4"/>
  <c r="JI244" i="4"/>
  <c r="JI524" i="4"/>
  <c r="JI505" i="4"/>
  <c r="JI526" i="4"/>
  <c r="JI527" i="4"/>
  <c r="JI528" i="4"/>
  <c r="JI537" i="4"/>
  <c r="JI509" i="4"/>
  <c r="JI510" i="4"/>
  <c r="JI531" i="4"/>
  <c r="JI519" i="4"/>
  <c r="JI541" i="4"/>
  <c r="JI533" i="4"/>
  <c r="JI534" i="4"/>
  <c r="JI543" i="4"/>
  <c r="JI520" i="4"/>
  <c r="JI523" i="4"/>
  <c r="JI538" i="4"/>
  <c r="JI539" i="4"/>
  <c r="JI540" i="4"/>
  <c r="JI542" i="4"/>
  <c r="JI544" i="4"/>
  <c r="JI545" i="4"/>
  <c r="JI525" i="4"/>
  <c r="JI529" i="4"/>
  <c r="JI530" i="4"/>
  <c r="JI549" i="4"/>
  <c r="JI550" i="4"/>
  <c r="JI551" i="4"/>
  <c r="JI556" i="4"/>
  <c r="JI532" i="4"/>
  <c r="JI557" i="4"/>
  <c r="JI547" i="4"/>
  <c r="JI164" i="4"/>
  <c r="JI548" i="4"/>
  <c r="JI552" i="4"/>
  <c r="JI554" i="4"/>
  <c r="JI558" i="4"/>
  <c r="JI559" i="4"/>
  <c r="JI560" i="4"/>
  <c r="JI562" i="4"/>
  <c r="JI563" i="4"/>
  <c r="JI561" i="4"/>
  <c r="JI565" i="4"/>
  <c r="JI566" i="4"/>
  <c r="JI9" i="4"/>
  <c r="IT9" i="4"/>
  <c r="IQ11" i="4"/>
  <c r="IQ13" i="4"/>
  <c r="IQ12" i="4"/>
  <c r="IQ16" i="4"/>
  <c r="IQ15" i="4"/>
  <c r="IQ17" i="4"/>
  <c r="IQ18" i="4"/>
  <c r="IQ20" i="4"/>
  <c r="IQ21" i="4"/>
  <c r="IQ14" i="4"/>
  <c r="IQ19" i="4"/>
  <c r="IQ23" i="4"/>
  <c r="IQ26" i="4"/>
  <c r="IQ24" i="4"/>
  <c r="IQ68" i="4"/>
  <c r="IQ32" i="4"/>
  <c r="IQ22" i="4"/>
  <c r="IQ33" i="4"/>
  <c r="IQ25" i="4"/>
  <c r="IQ28" i="4"/>
  <c r="IQ29" i="4"/>
  <c r="IQ30" i="4"/>
  <c r="IQ37" i="4"/>
  <c r="IQ53" i="4"/>
  <c r="IQ27" i="4"/>
  <c r="IQ35" i="4"/>
  <c r="IQ41" i="4"/>
  <c r="IQ75" i="4"/>
  <c r="IQ31" i="4"/>
  <c r="IQ47" i="4"/>
  <c r="IQ34" i="4"/>
  <c r="IQ50" i="4"/>
  <c r="IQ51" i="4"/>
  <c r="IQ44" i="4"/>
  <c r="IQ40" i="4"/>
  <c r="IQ39" i="4"/>
  <c r="IQ55" i="4"/>
  <c r="IQ38" i="4"/>
  <c r="IQ49" i="4"/>
  <c r="IQ52" i="4"/>
  <c r="IQ36" i="4"/>
  <c r="IQ58" i="4"/>
  <c r="IQ48" i="4"/>
  <c r="IQ54" i="4"/>
  <c r="IQ45" i="4"/>
  <c r="IQ62" i="4"/>
  <c r="IQ63" i="4"/>
  <c r="IQ67" i="4"/>
  <c r="IQ59" i="4"/>
  <c r="IQ42" i="4"/>
  <c r="IQ57" i="4"/>
  <c r="IQ46" i="4"/>
  <c r="IQ70" i="4"/>
  <c r="IQ77" i="4"/>
  <c r="IQ71" i="4"/>
  <c r="IQ74" i="4"/>
  <c r="IQ128" i="4"/>
  <c r="IQ76" i="4"/>
  <c r="IQ64" i="4"/>
  <c r="IQ73" i="4"/>
  <c r="IQ72" i="4"/>
  <c r="IQ56" i="4"/>
  <c r="IQ82" i="4"/>
  <c r="IQ95" i="4"/>
  <c r="IQ69" i="4"/>
  <c r="IQ132" i="4"/>
  <c r="IQ97" i="4"/>
  <c r="IQ66" i="4"/>
  <c r="IQ96" i="4"/>
  <c r="IQ92" i="4"/>
  <c r="IQ156" i="4"/>
  <c r="IQ85" i="4"/>
  <c r="IQ87" i="4"/>
  <c r="IQ147" i="4"/>
  <c r="IQ61" i="4"/>
  <c r="IQ83" i="4"/>
  <c r="IQ84" i="4"/>
  <c r="IQ99" i="4"/>
  <c r="IQ80" i="4"/>
  <c r="IQ102" i="4"/>
  <c r="IQ43" i="4"/>
  <c r="IQ60" i="4"/>
  <c r="IQ208" i="4"/>
  <c r="IQ79" i="4"/>
  <c r="IQ93" i="4"/>
  <c r="IQ94" i="4"/>
  <c r="IQ65" i="4"/>
  <c r="IQ86" i="4"/>
  <c r="IQ81" i="4"/>
  <c r="IQ108" i="4"/>
  <c r="IQ154" i="4"/>
  <c r="IQ90" i="4"/>
  <c r="IQ110" i="4"/>
  <c r="IQ88" i="4"/>
  <c r="IQ168" i="4"/>
  <c r="IQ89" i="4"/>
  <c r="IQ91" i="4"/>
  <c r="IQ98" i="4"/>
  <c r="IQ100" i="4"/>
  <c r="IQ101" i="4"/>
  <c r="IQ105" i="4"/>
  <c r="IQ104" i="4"/>
  <c r="IQ120" i="4"/>
  <c r="IQ140" i="4"/>
  <c r="IQ103" i="4"/>
  <c r="IQ117" i="4"/>
  <c r="IQ210" i="4"/>
  <c r="IQ106" i="4"/>
  <c r="IQ113" i="4"/>
  <c r="IQ107" i="4"/>
  <c r="IQ112" i="4"/>
  <c r="IQ109" i="4"/>
  <c r="IQ152" i="4"/>
  <c r="IQ78" i="4"/>
  <c r="IQ111" i="4"/>
  <c r="IQ233" i="4"/>
  <c r="IQ236" i="4"/>
  <c r="IQ133" i="4"/>
  <c r="IQ184" i="4"/>
  <c r="IQ114" i="4"/>
  <c r="IQ136" i="4"/>
  <c r="IQ138" i="4"/>
  <c r="IQ157" i="4"/>
  <c r="IQ118" i="4"/>
  <c r="IQ116" i="4"/>
  <c r="IQ142" i="4"/>
  <c r="IQ143" i="4"/>
  <c r="IQ183" i="4"/>
  <c r="IQ121" i="4"/>
  <c r="IQ145" i="4"/>
  <c r="IQ122" i="4"/>
  <c r="IQ148" i="4"/>
  <c r="IQ175" i="4"/>
  <c r="IQ123" i="4"/>
  <c r="IQ124" i="4"/>
  <c r="IQ130" i="4"/>
  <c r="IQ125" i="4"/>
  <c r="IQ126" i="4"/>
  <c r="IQ209" i="4"/>
  <c r="IQ362" i="4"/>
  <c r="IQ134" i="4"/>
  <c r="IQ135" i="4"/>
  <c r="IQ139" i="4"/>
  <c r="IQ155" i="4"/>
  <c r="IQ162" i="4"/>
  <c r="IQ161" i="4"/>
  <c r="IQ166" i="4"/>
  <c r="IQ158" i="4"/>
  <c r="IQ294" i="4"/>
  <c r="IQ169" i="4"/>
  <c r="IQ170" i="4"/>
  <c r="IQ171" i="4"/>
  <c r="IQ172" i="4"/>
  <c r="IQ115" i="4"/>
  <c r="IQ187" i="4"/>
  <c r="IQ174" i="4"/>
  <c r="IQ497" i="4"/>
  <c r="IQ176" i="4"/>
  <c r="IQ177" i="4"/>
  <c r="IQ178" i="4"/>
  <c r="IQ179" i="4"/>
  <c r="IQ186" i="4"/>
  <c r="IQ182" i="4"/>
  <c r="IQ253" i="4"/>
  <c r="IQ255" i="4"/>
  <c r="IQ165" i="4"/>
  <c r="IQ141" i="4"/>
  <c r="IQ144" i="4"/>
  <c r="IQ302" i="4"/>
  <c r="IQ189" i="4"/>
  <c r="IQ190" i="4"/>
  <c r="IQ247" i="4"/>
  <c r="IQ119" i="4"/>
  <c r="IQ160" i="4"/>
  <c r="IQ196" i="4"/>
  <c r="IQ197" i="4"/>
  <c r="IQ205" i="4"/>
  <c r="IQ149" i="4"/>
  <c r="IQ200" i="4"/>
  <c r="IQ150" i="4"/>
  <c r="IQ301" i="4"/>
  <c r="IQ203" i="4"/>
  <c r="IQ204" i="4"/>
  <c r="IQ201" i="4"/>
  <c r="IQ146" i="4"/>
  <c r="IQ282" i="4"/>
  <c r="IQ296" i="4"/>
  <c r="IQ355" i="4"/>
  <c r="IQ412" i="4"/>
  <c r="IQ427" i="4"/>
  <c r="IQ213" i="4"/>
  <c r="IQ214" i="4"/>
  <c r="IQ215" i="4"/>
  <c r="IQ216" i="4"/>
  <c r="IQ159" i="4"/>
  <c r="IQ322" i="4"/>
  <c r="IQ219" i="4"/>
  <c r="IQ220" i="4"/>
  <c r="IQ223" i="4"/>
  <c r="IQ501" i="4"/>
  <c r="IQ163" i="4"/>
  <c r="IQ225" i="4"/>
  <c r="IQ131" i="4"/>
  <c r="IQ229" i="4"/>
  <c r="IQ137" i="4"/>
  <c r="IQ230" i="4"/>
  <c r="IQ211" i="4"/>
  <c r="IQ173" i="4"/>
  <c r="IQ181" i="4"/>
  <c r="IQ291" i="4"/>
  <c r="IQ237" i="4"/>
  <c r="IQ310" i="4"/>
  <c r="IQ239" i="4"/>
  <c r="IQ245" i="4"/>
  <c r="IQ246" i="4"/>
  <c r="IQ188" i="4"/>
  <c r="IQ192" i="4"/>
  <c r="IQ249" i="4"/>
  <c r="IQ468" i="4"/>
  <c r="IQ395" i="4"/>
  <c r="IQ252" i="4"/>
  <c r="IQ268" i="4"/>
  <c r="IQ343" i="4"/>
  <c r="IQ407" i="4"/>
  <c r="IQ256" i="4"/>
  <c r="IQ260" i="4"/>
  <c r="IQ261" i="4"/>
  <c r="IQ267" i="4"/>
  <c r="IQ486" i="4"/>
  <c r="IQ365" i="4"/>
  <c r="IQ385" i="4"/>
  <c r="IQ198" i="4"/>
  <c r="IQ199" i="4"/>
  <c r="IQ269" i="4"/>
  <c r="IQ270" i="4"/>
  <c r="IQ271" i="4"/>
  <c r="IQ272" i="4"/>
  <c r="IQ273" i="4"/>
  <c r="IQ274" i="4"/>
  <c r="IQ299" i="4"/>
  <c r="IQ373" i="4"/>
  <c r="IQ202" i="4"/>
  <c r="IQ153" i="4"/>
  <c r="IQ279" i="4"/>
  <c r="IQ280" i="4"/>
  <c r="IQ472" i="4"/>
  <c r="IQ555" i="4"/>
  <c r="IQ284" i="4"/>
  <c r="IQ438" i="4"/>
  <c r="IQ206" i="4"/>
  <c r="IQ207" i="4"/>
  <c r="IQ436" i="4"/>
  <c r="IQ430" i="4"/>
  <c r="IQ290" i="4"/>
  <c r="IQ338" i="4"/>
  <c r="IQ292" i="4"/>
  <c r="IQ293" i="4"/>
  <c r="IQ402" i="4"/>
  <c r="IQ420" i="4"/>
  <c r="IQ507" i="4"/>
  <c r="IQ297" i="4"/>
  <c r="IQ298" i="4"/>
  <c r="IQ306" i="4"/>
  <c r="IQ332" i="4"/>
  <c r="IQ536" i="4"/>
  <c r="IQ191" i="4"/>
  <c r="IQ303" i="4"/>
  <c r="IQ304" i="4"/>
  <c r="IQ305" i="4"/>
  <c r="IQ316" i="4"/>
  <c r="IQ387" i="4"/>
  <c r="IQ446" i="4"/>
  <c r="IQ288" i="4"/>
  <c r="IQ325" i="4"/>
  <c r="IQ389" i="4"/>
  <c r="IQ441" i="4"/>
  <c r="IQ212" i="4"/>
  <c r="IQ217" i="4"/>
  <c r="IQ129" i="4"/>
  <c r="IQ218" i="4"/>
  <c r="IQ221" i="4"/>
  <c r="IQ224" i="4"/>
  <c r="IQ318" i="4"/>
  <c r="IQ319" i="4"/>
  <c r="IQ275" i="4"/>
  <c r="IQ309" i="4"/>
  <c r="IQ320" i="4"/>
  <c r="IQ323" i="4"/>
  <c r="IQ401" i="4"/>
  <c r="IQ410" i="4"/>
  <c r="IQ326" i="4"/>
  <c r="IQ327" i="4"/>
  <c r="IQ511" i="4"/>
  <c r="IQ329" i="4"/>
  <c r="IQ330" i="4"/>
  <c r="IQ331" i="4"/>
  <c r="IQ231" i="4"/>
  <c r="IQ496" i="4"/>
  <c r="IQ564" i="4"/>
  <c r="IQ335" i="4"/>
  <c r="IQ336" i="4"/>
  <c r="IQ248" i="4"/>
  <c r="IQ311" i="4"/>
  <c r="IQ232" i="4"/>
  <c r="IQ340" i="4"/>
  <c r="IQ341" i="4"/>
  <c r="IQ342" i="4"/>
  <c r="IQ391" i="4"/>
  <c r="IQ535" i="4"/>
  <c r="IQ553" i="4"/>
  <c r="IQ346" i="4"/>
  <c r="IQ347" i="4"/>
  <c r="IQ493" i="4"/>
  <c r="IQ546" i="4"/>
  <c r="IQ350" i="4"/>
  <c r="IQ351" i="4"/>
  <c r="IQ352" i="4"/>
  <c r="IQ353" i="4"/>
  <c r="IQ238" i="4"/>
  <c r="IQ243" i="4"/>
  <c r="IQ356" i="4"/>
  <c r="IQ357" i="4"/>
  <c r="IQ250" i="4"/>
  <c r="IQ251" i="4"/>
  <c r="IQ226" i="4"/>
  <c r="IQ360" i="4"/>
  <c r="IQ361" i="4"/>
  <c r="IQ254" i="4"/>
  <c r="IQ363" i="4"/>
  <c r="IQ193" i="4"/>
  <c r="IQ364" i="4"/>
  <c r="IQ262" i="4"/>
  <c r="IQ234" i="4"/>
  <c r="IQ366" i="4"/>
  <c r="IQ263" i="4"/>
  <c r="IQ368" i="4"/>
  <c r="IQ369" i="4"/>
  <c r="IQ264" i="4"/>
  <c r="IQ265" i="4"/>
  <c r="IQ372" i="4"/>
  <c r="IQ266" i="4"/>
  <c r="IQ374" i="4"/>
  <c r="IQ375" i="4"/>
  <c r="IQ376" i="4"/>
  <c r="IQ377" i="4"/>
  <c r="IQ378" i="4"/>
  <c r="IQ180" i="4"/>
  <c r="IQ379" i="4"/>
  <c r="IQ194" i="4"/>
  <c r="IQ380" i="4"/>
  <c r="IQ381" i="4"/>
  <c r="IQ382" i="4"/>
  <c r="IQ276" i="4"/>
  <c r="IQ277" i="4"/>
  <c r="IQ283" i="4"/>
  <c r="IQ285" i="4"/>
  <c r="IQ286" i="4"/>
  <c r="IQ388" i="4"/>
  <c r="IQ287" i="4"/>
  <c r="IQ390" i="4"/>
  <c r="IQ289" i="4"/>
  <c r="IQ394" i="4"/>
  <c r="IQ392" i="4"/>
  <c r="IQ393" i="4"/>
  <c r="IQ295" i="4"/>
  <c r="IQ396" i="4"/>
  <c r="IQ397" i="4"/>
  <c r="IQ398" i="4"/>
  <c r="IQ400" i="4"/>
  <c r="IQ403" i="4"/>
  <c r="IQ399" i="4"/>
  <c r="IQ307" i="4"/>
  <c r="IQ308" i="4"/>
  <c r="IQ300" i="4"/>
  <c r="IQ404" i="4"/>
  <c r="IQ405" i="4"/>
  <c r="IQ406" i="4"/>
  <c r="IQ409" i="4"/>
  <c r="IQ411" i="4"/>
  <c r="IQ312" i="4"/>
  <c r="IQ408" i="4"/>
  <c r="IQ313" i="4"/>
  <c r="IQ416" i="4"/>
  <c r="IQ314" i="4"/>
  <c r="IQ413" i="4"/>
  <c r="IQ315" i="4"/>
  <c r="IQ415" i="4"/>
  <c r="IQ417" i="4"/>
  <c r="IQ317" i="4"/>
  <c r="IQ227" i="4"/>
  <c r="IQ419" i="4"/>
  <c r="IQ321" i="4"/>
  <c r="IQ421" i="4"/>
  <c r="IQ324" i="4"/>
  <c r="IQ328" i="4"/>
  <c r="IQ424" i="4"/>
  <c r="IQ228" i="4"/>
  <c r="IQ333" i="4"/>
  <c r="IQ426" i="4"/>
  <c r="IQ334" i="4"/>
  <c r="IQ240" i="4"/>
  <c r="IQ428" i="4"/>
  <c r="IQ432" i="4"/>
  <c r="IQ337" i="4"/>
  <c r="IQ339" i="4"/>
  <c r="IQ431" i="4"/>
  <c r="IQ433" i="4"/>
  <c r="IQ439" i="4"/>
  <c r="IQ344" i="4"/>
  <c r="IQ435" i="4"/>
  <c r="IQ345" i="4"/>
  <c r="IQ437" i="4"/>
  <c r="IQ348" i="4"/>
  <c r="IQ444" i="4"/>
  <c r="IQ445" i="4"/>
  <c r="IQ440" i="4"/>
  <c r="IQ349" i="4"/>
  <c r="IQ442" i="4"/>
  <c r="IQ354" i="4"/>
  <c r="IQ358" i="4"/>
  <c r="IQ450" i="4"/>
  <c r="IQ359" i="4"/>
  <c r="IQ448" i="4"/>
  <c r="IQ127" i="4"/>
  <c r="IQ449" i="4"/>
  <c r="IQ451" i="4"/>
  <c r="IQ454" i="4"/>
  <c r="IQ367" i="4"/>
  <c r="IQ453" i="4"/>
  <c r="IQ455" i="4"/>
  <c r="IQ370" i="4"/>
  <c r="IQ462" i="4"/>
  <c r="IQ457" i="4"/>
  <c r="IQ371" i="4"/>
  <c r="IQ459" i="4"/>
  <c r="IQ460" i="4"/>
  <c r="IQ461" i="4"/>
  <c r="IQ383" i="4"/>
  <c r="IQ384" i="4"/>
  <c r="IQ386" i="4"/>
  <c r="IQ467" i="4"/>
  <c r="IQ466" i="4"/>
  <c r="IQ474" i="4"/>
  <c r="IQ414" i="4"/>
  <c r="IQ418" i="4"/>
  <c r="IQ476" i="4"/>
  <c r="IQ470" i="4"/>
  <c r="IQ471" i="4"/>
  <c r="IQ480" i="4"/>
  <c r="IQ422" i="4"/>
  <c r="IQ473" i="4"/>
  <c r="IQ423" i="4"/>
  <c r="IQ477" i="4"/>
  <c r="IQ478" i="4"/>
  <c r="IQ425" i="4"/>
  <c r="IQ429" i="4"/>
  <c r="IQ482" i="4"/>
  <c r="IQ485" i="4"/>
  <c r="IQ434" i="4"/>
  <c r="IQ443" i="4"/>
  <c r="IQ447" i="4"/>
  <c r="IQ487" i="4"/>
  <c r="IQ488" i="4"/>
  <c r="IQ489" i="4"/>
  <c r="IQ490" i="4"/>
  <c r="IQ491" i="4"/>
  <c r="IQ281" i="4"/>
  <c r="IQ452" i="4"/>
  <c r="IQ456" i="4"/>
  <c r="IQ494" i="4"/>
  <c r="IQ495" i="4"/>
  <c r="IQ458" i="4"/>
  <c r="IQ463" i="4"/>
  <c r="IQ464" i="4"/>
  <c r="IQ465" i="4"/>
  <c r="IQ500" i="4"/>
  <c r="IQ504" i="4"/>
  <c r="IQ469" i="4"/>
  <c r="IQ502" i="4"/>
  <c r="IQ506" i="4"/>
  <c r="IQ503" i="4"/>
  <c r="IQ475" i="4"/>
  <c r="IQ479" i="4"/>
  <c r="IQ278" i="4"/>
  <c r="IQ508" i="4"/>
  <c r="IQ481" i="4"/>
  <c r="IQ517" i="4"/>
  <c r="IQ483" i="4"/>
  <c r="IQ484" i="4"/>
  <c r="IQ512" i="4"/>
  <c r="IQ513" i="4"/>
  <c r="IQ514" i="4"/>
  <c r="IQ515" i="4"/>
  <c r="IQ516" i="4"/>
  <c r="IQ518" i="4"/>
  <c r="IQ492" i="4"/>
  <c r="IQ498" i="4"/>
  <c r="IQ521" i="4"/>
  <c r="IQ522" i="4"/>
  <c r="IQ499" i="4"/>
  <c r="IQ244" i="4"/>
  <c r="IQ524" i="4"/>
  <c r="IQ505" i="4"/>
  <c r="IQ526" i="4"/>
  <c r="IQ527" i="4"/>
  <c r="IQ528" i="4"/>
  <c r="IQ537" i="4"/>
  <c r="IQ509" i="4"/>
  <c r="IQ510" i="4"/>
  <c r="IQ531" i="4"/>
  <c r="IQ519" i="4"/>
  <c r="IQ541" i="4"/>
  <c r="IQ533" i="4"/>
  <c r="IQ534" i="4"/>
  <c r="IQ543" i="4"/>
  <c r="IQ520" i="4"/>
  <c r="IQ523" i="4"/>
  <c r="IQ538" i="4"/>
  <c r="IQ539" i="4"/>
  <c r="IQ540" i="4"/>
  <c r="IQ542" i="4"/>
  <c r="IQ544" i="4"/>
  <c r="IQ545" i="4"/>
  <c r="IQ525" i="4"/>
  <c r="IQ529" i="4"/>
  <c r="IQ530" i="4"/>
  <c r="IQ549" i="4"/>
  <c r="IQ550" i="4"/>
  <c r="IQ551" i="4"/>
  <c r="IQ556" i="4"/>
  <c r="IQ532" i="4"/>
  <c r="IQ557" i="4"/>
  <c r="IQ547" i="4"/>
  <c r="IQ164" i="4"/>
  <c r="IQ548" i="4"/>
  <c r="IQ552" i="4"/>
  <c r="IQ554" i="4"/>
  <c r="IQ558" i="4"/>
  <c r="IQ559" i="4"/>
  <c r="IQ560" i="4"/>
  <c r="IQ562" i="4"/>
  <c r="IQ563" i="4"/>
  <c r="IQ561" i="4"/>
  <c r="IQ565" i="4"/>
  <c r="IQ566" i="4"/>
  <c r="IQ9" i="4"/>
  <c r="IS10" i="4"/>
  <c r="IQ10" i="4" s="1"/>
  <c r="IL80" i="4" l="1"/>
  <c r="IL81" i="4"/>
  <c r="IL146" i="4"/>
  <c r="IP116" i="4"/>
  <c r="IL116" i="4" s="1"/>
  <c r="IP69" i="4"/>
  <c r="IP115" i="4"/>
  <c r="IP71" i="4"/>
  <c r="IP26" i="4"/>
  <c r="IP61" i="4"/>
  <c r="IL61" i="4" s="1"/>
  <c r="IP20" i="4"/>
  <c r="IP14" i="4" l="1"/>
  <c r="IN191" i="4"/>
  <c r="IN116" i="4"/>
  <c r="IN137" i="4"/>
  <c r="IL137" i="4" s="1"/>
  <c r="IN94" i="4"/>
  <c r="IN61" i="4"/>
  <c r="IN69" i="4"/>
  <c r="IL69" i="4" s="1"/>
  <c r="IN71" i="4"/>
  <c r="IL71" i="4" s="1"/>
  <c r="IN26" i="4"/>
  <c r="IL26" i="4" s="1"/>
  <c r="IN14" i="4"/>
  <c r="IL14" i="4" s="1"/>
  <c r="IL10" i="4" l="1"/>
  <c r="IL11" i="4"/>
  <c r="IL13" i="4"/>
  <c r="IL12" i="4"/>
  <c r="IL16" i="4"/>
  <c r="IL15" i="4"/>
  <c r="IL17" i="4"/>
  <c r="IL18" i="4"/>
  <c r="IL21" i="4"/>
  <c r="IL20" i="4"/>
  <c r="IL19" i="4"/>
  <c r="IL23" i="4"/>
  <c r="IL24" i="4"/>
  <c r="IL68" i="4"/>
  <c r="IL32" i="4"/>
  <c r="IL22" i="4"/>
  <c r="IL33" i="4"/>
  <c r="IL25" i="4"/>
  <c r="IL28" i="4"/>
  <c r="IL29" i="4"/>
  <c r="IL30" i="4"/>
  <c r="IL37" i="4"/>
  <c r="IL53" i="4"/>
  <c r="IL27" i="4"/>
  <c r="IL35" i="4"/>
  <c r="IL41" i="4"/>
  <c r="IL75" i="4"/>
  <c r="IL31" i="4"/>
  <c r="IL47" i="4"/>
  <c r="IL34" i="4"/>
  <c r="IL50" i="4"/>
  <c r="IL51" i="4"/>
  <c r="IL44" i="4"/>
  <c r="IL40" i="4"/>
  <c r="IL39" i="4"/>
  <c r="IL55" i="4"/>
  <c r="IL38" i="4"/>
  <c r="IL49" i="4"/>
  <c r="IL52" i="4"/>
  <c r="IL36" i="4"/>
  <c r="IL58" i="4"/>
  <c r="IL48" i="4"/>
  <c r="IL54" i="4"/>
  <c r="IL45" i="4"/>
  <c r="IL62" i="4"/>
  <c r="IL63" i="4"/>
  <c r="IL67" i="4"/>
  <c r="IL59" i="4"/>
  <c r="IL42" i="4"/>
  <c r="IL57" i="4"/>
  <c r="IL46" i="4"/>
  <c r="IL70" i="4"/>
  <c r="IL77" i="4"/>
  <c r="IL74" i="4"/>
  <c r="IL128" i="4"/>
  <c r="IL76" i="4"/>
  <c r="IL64" i="4"/>
  <c r="IL73" i="4"/>
  <c r="IL72" i="4"/>
  <c r="IL56" i="4"/>
  <c r="IL82" i="4"/>
  <c r="IL95" i="4"/>
  <c r="IL132" i="4"/>
  <c r="IL97" i="4"/>
  <c r="IL66" i="4"/>
  <c r="IL96" i="4"/>
  <c r="IL92" i="4"/>
  <c r="IL156" i="4"/>
  <c r="IL85" i="4"/>
  <c r="IL87" i="4"/>
  <c r="IL147" i="4"/>
  <c r="IL83" i="4"/>
  <c r="IL84" i="4"/>
  <c r="IL99" i="4"/>
  <c r="IL102" i="4"/>
  <c r="IL43" i="4"/>
  <c r="IL60" i="4"/>
  <c r="IL208" i="4"/>
  <c r="IL79" i="4"/>
  <c r="IL93" i="4"/>
  <c r="IL65" i="4"/>
  <c r="IL86" i="4"/>
  <c r="IL108" i="4"/>
  <c r="IL154" i="4"/>
  <c r="IL90" i="4"/>
  <c r="IL110" i="4"/>
  <c r="IL88" i="4"/>
  <c r="IL168" i="4"/>
  <c r="IL89" i="4"/>
  <c r="IL91" i="4"/>
  <c r="IL98" i="4"/>
  <c r="IL100" i="4"/>
  <c r="IL94" i="4"/>
  <c r="IL101" i="4"/>
  <c r="IL105" i="4"/>
  <c r="IL104" i="4"/>
  <c r="IL120" i="4"/>
  <c r="IL140" i="4"/>
  <c r="IL103" i="4"/>
  <c r="IL117" i="4"/>
  <c r="IL210" i="4"/>
  <c r="IL106" i="4"/>
  <c r="IL113" i="4"/>
  <c r="IL107" i="4"/>
  <c r="IL112" i="4"/>
  <c r="IL109" i="4"/>
  <c r="IL152" i="4"/>
  <c r="IL78" i="4"/>
  <c r="IL111" i="4"/>
  <c r="IL233" i="4"/>
  <c r="IL236" i="4"/>
  <c r="IL133" i="4"/>
  <c r="IL184" i="4"/>
  <c r="IL114" i="4"/>
  <c r="IL136" i="4"/>
  <c r="IL138" i="4"/>
  <c r="IL157" i="4"/>
  <c r="IL118" i="4"/>
  <c r="IL142" i="4"/>
  <c r="IL143" i="4"/>
  <c r="IL183" i="4"/>
  <c r="IL121" i="4"/>
  <c r="IL145" i="4"/>
  <c r="IL122" i="4"/>
  <c r="IL148" i="4"/>
  <c r="IL175" i="4"/>
  <c r="IL123" i="4"/>
  <c r="IL124" i="4"/>
  <c r="IL130" i="4"/>
  <c r="IL125" i="4"/>
  <c r="IL126" i="4"/>
  <c r="IL209" i="4"/>
  <c r="IL362" i="4"/>
  <c r="IL134" i="4"/>
  <c r="IL135" i="4"/>
  <c r="IL139" i="4"/>
  <c r="IL155" i="4"/>
  <c r="IL162" i="4"/>
  <c r="IL161" i="4"/>
  <c r="IL166" i="4"/>
  <c r="IL158" i="4"/>
  <c r="IL294" i="4"/>
  <c r="IL169" i="4"/>
  <c r="IL170" i="4"/>
  <c r="IL171" i="4"/>
  <c r="IL172" i="4"/>
  <c r="IL187" i="4"/>
  <c r="IL174" i="4"/>
  <c r="IL497" i="4"/>
  <c r="IL176" i="4"/>
  <c r="IL177" i="4"/>
  <c r="IL178" i="4"/>
  <c r="IL179" i="4"/>
  <c r="IL186" i="4"/>
  <c r="IL182" i="4"/>
  <c r="IL253" i="4"/>
  <c r="IL255" i="4"/>
  <c r="IL165" i="4"/>
  <c r="IL141" i="4"/>
  <c r="IL144" i="4"/>
  <c r="IL302" i="4"/>
  <c r="IL189" i="4"/>
  <c r="IL190" i="4"/>
  <c r="IL247" i="4"/>
  <c r="IL119" i="4"/>
  <c r="IL160" i="4"/>
  <c r="IL196" i="4"/>
  <c r="IL197" i="4"/>
  <c r="IL205" i="4"/>
  <c r="IL149" i="4"/>
  <c r="IL200" i="4"/>
  <c r="IL150" i="4"/>
  <c r="IL301" i="4"/>
  <c r="IL203" i="4"/>
  <c r="IL204" i="4"/>
  <c r="IL201" i="4"/>
  <c r="IL282" i="4"/>
  <c r="IL296" i="4"/>
  <c r="IL355" i="4"/>
  <c r="IL412" i="4"/>
  <c r="IL427" i="4"/>
  <c r="IL213" i="4"/>
  <c r="IL214" i="4"/>
  <c r="IL215" i="4"/>
  <c r="IL216" i="4"/>
  <c r="IL159" i="4"/>
  <c r="IL322" i="4"/>
  <c r="IL219" i="4"/>
  <c r="IL220" i="4"/>
  <c r="IL223" i="4"/>
  <c r="IL501" i="4"/>
  <c r="IL163" i="4"/>
  <c r="IL225" i="4"/>
  <c r="IL131" i="4"/>
  <c r="IL229" i="4"/>
  <c r="IL230" i="4"/>
  <c r="IL211" i="4"/>
  <c r="IL173" i="4"/>
  <c r="IL181" i="4"/>
  <c r="IL291" i="4"/>
  <c r="IL237" i="4"/>
  <c r="IL310" i="4"/>
  <c r="IL239" i="4"/>
  <c r="IL245" i="4"/>
  <c r="IL246" i="4"/>
  <c r="IL188" i="4"/>
  <c r="IL192" i="4"/>
  <c r="IL249" i="4"/>
  <c r="IL468" i="4"/>
  <c r="IL395" i="4"/>
  <c r="IL252" i="4"/>
  <c r="IL268" i="4"/>
  <c r="IL343" i="4"/>
  <c r="IL407" i="4"/>
  <c r="IL256" i="4"/>
  <c r="IL260" i="4"/>
  <c r="IL261" i="4"/>
  <c r="IL267" i="4"/>
  <c r="IL486" i="4"/>
  <c r="IL365" i="4"/>
  <c r="IL385" i="4"/>
  <c r="IL198" i="4"/>
  <c r="IL199" i="4"/>
  <c r="IL269" i="4"/>
  <c r="IL270" i="4"/>
  <c r="IL271" i="4"/>
  <c r="IL272" i="4"/>
  <c r="IL273" i="4"/>
  <c r="IL274" i="4"/>
  <c r="IL299" i="4"/>
  <c r="IL373" i="4"/>
  <c r="IL202" i="4"/>
  <c r="IL153" i="4"/>
  <c r="IL279" i="4"/>
  <c r="IL280" i="4"/>
  <c r="IL472" i="4"/>
  <c r="IL555" i="4"/>
  <c r="IL284" i="4"/>
  <c r="IL438" i="4"/>
  <c r="IL206" i="4"/>
  <c r="IL207" i="4"/>
  <c r="IL436" i="4"/>
  <c r="IL430" i="4"/>
  <c r="IL290" i="4"/>
  <c r="IL338" i="4"/>
  <c r="IL292" i="4"/>
  <c r="IL293" i="4"/>
  <c r="IL402" i="4"/>
  <c r="IL420" i="4"/>
  <c r="IL507" i="4"/>
  <c r="IL297" i="4"/>
  <c r="IL298" i="4"/>
  <c r="IL306" i="4"/>
  <c r="IL332" i="4"/>
  <c r="IL536" i="4"/>
  <c r="IL303" i="4"/>
  <c r="IL304" i="4"/>
  <c r="IL305" i="4"/>
  <c r="IL316" i="4"/>
  <c r="IL387" i="4"/>
  <c r="IL446" i="4"/>
  <c r="IL288" i="4"/>
  <c r="IL325" i="4"/>
  <c r="IL389" i="4"/>
  <c r="IL441" i="4"/>
  <c r="IL212" i="4"/>
  <c r="IL217" i="4"/>
  <c r="IL129" i="4"/>
  <c r="IL218" i="4"/>
  <c r="IL221" i="4"/>
  <c r="IL224" i="4"/>
  <c r="IL318" i="4"/>
  <c r="IL319" i="4"/>
  <c r="IL275" i="4"/>
  <c r="IL309" i="4"/>
  <c r="IL320" i="4"/>
  <c r="IL323" i="4"/>
  <c r="IL401" i="4"/>
  <c r="IL410" i="4"/>
  <c r="IL326" i="4"/>
  <c r="IL327" i="4"/>
  <c r="IL511" i="4"/>
  <c r="IL329" i="4"/>
  <c r="IL330" i="4"/>
  <c r="IL331" i="4"/>
  <c r="IL231" i="4"/>
  <c r="IL496" i="4"/>
  <c r="IL564" i="4"/>
  <c r="IL335" i="4"/>
  <c r="IL336" i="4"/>
  <c r="IL248" i="4"/>
  <c r="IL311" i="4"/>
  <c r="IL232" i="4"/>
  <c r="IL340" i="4"/>
  <c r="IL341" i="4"/>
  <c r="IL342" i="4"/>
  <c r="IL391" i="4"/>
  <c r="IL535" i="4"/>
  <c r="IL553" i="4"/>
  <c r="IL346" i="4"/>
  <c r="IL347" i="4"/>
  <c r="IL493" i="4"/>
  <c r="IL546" i="4"/>
  <c r="IL350" i="4"/>
  <c r="IL351" i="4"/>
  <c r="IL352" i="4"/>
  <c r="IL353" i="4"/>
  <c r="IL191" i="4"/>
  <c r="IL238" i="4"/>
  <c r="IL243" i="4"/>
  <c r="IL356" i="4"/>
  <c r="IL357" i="4"/>
  <c r="IL250" i="4"/>
  <c r="IL251" i="4"/>
  <c r="IL115" i="4"/>
  <c r="IL226" i="4"/>
  <c r="IL360" i="4"/>
  <c r="IL361" i="4"/>
  <c r="IL254" i="4"/>
  <c r="IL363" i="4"/>
  <c r="IL193" i="4"/>
  <c r="IL364" i="4"/>
  <c r="IL262" i="4"/>
  <c r="IL234" i="4"/>
  <c r="IL366" i="4"/>
  <c r="IL263" i="4"/>
  <c r="IL368" i="4"/>
  <c r="IL369" i="4"/>
  <c r="IL264" i="4"/>
  <c r="IL265" i="4"/>
  <c r="IL372" i="4"/>
  <c r="IL266" i="4"/>
  <c r="IL374" i="4"/>
  <c r="IL375" i="4"/>
  <c r="IL376" i="4"/>
  <c r="IL377" i="4"/>
  <c r="IL378" i="4"/>
  <c r="IL180" i="4"/>
  <c r="IL379" i="4"/>
  <c r="IL194" i="4"/>
  <c r="IL380" i="4"/>
  <c r="IL381" i="4"/>
  <c r="IL382" i="4"/>
  <c r="IL276" i="4"/>
  <c r="IL277" i="4"/>
  <c r="IL283" i="4"/>
  <c r="IL285" i="4"/>
  <c r="IL286" i="4"/>
  <c r="IL388" i="4"/>
  <c r="IL287" i="4"/>
  <c r="IL390" i="4"/>
  <c r="IL289" i="4"/>
  <c r="IL394" i="4"/>
  <c r="IL392" i="4"/>
  <c r="IL393" i="4"/>
  <c r="IL295" i="4"/>
  <c r="IL396" i="4"/>
  <c r="IL397" i="4"/>
  <c r="IL398" i="4"/>
  <c r="IL400" i="4"/>
  <c r="IL403" i="4"/>
  <c r="IL399" i="4"/>
  <c r="IL307" i="4"/>
  <c r="IL308" i="4"/>
  <c r="IL300" i="4"/>
  <c r="IL404" i="4"/>
  <c r="IL405" i="4"/>
  <c r="IL406" i="4"/>
  <c r="IL409" i="4"/>
  <c r="IL411" i="4"/>
  <c r="IL312" i="4"/>
  <c r="IL408" i="4"/>
  <c r="IL313" i="4"/>
  <c r="IL416" i="4"/>
  <c r="IL314" i="4"/>
  <c r="IL413" i="4"/>
  <c r="IL315" i="4"/>
  <c r="IL415" i="4"/>
  <c r="IL417" i="4"/>
  <c r="IL317" i="4"/>
  <c r="IL227" i="4"/>
  <c r="IL419" i="4"/>
  <c r="IL321" i="4"/>
  <c r="IL421" i="4"/>
  <c r="IL324" i="4"/>
  <c r="IL328" i="4"/>
  <c r="IL424" i="4"/>
  <c r="IL228" i="4"/>
  <c r="IL333" i="4"/>
  <c r="IL426" i="4"/>
  <c r="IL334" i="4"/>
  <c r="IL240" i="4"/>
  <c r="IL428" i="4"/>
  <c r="IL432" i="4"/>
  <c r="IL337" i="4"/>
  <c r="IL339" i="4"/>
  <c r="IL431" i="4"/>
  <c r="IL433" i="4"/>
  <c r="IL439" i="4"/>
  <c r="IL344" i="4"/>
  <c r="IL435" i="4"/>
  <c r="IL345" i="4"/>
  <c r="IL437" i="4"/>
  <c r="IL348" i="4"/>
  <c r="IL444" i="4"/>
  <c r="IL445" i="4"/>
  <c r="IL440" i="4"/>
  <c r="IL349" i="4"/>
  <c r="IL442" i="4"/>
  <c r="IL354" i="4"/>
  <c r="IL358" i="4"/>
  <c r="IL450" i="4"/>
  <c r="IL359" i="4"/>
  <c r="IL448" i="4"/>
  <c r="IL127" i="4"/>
  <c r="IL449" i="4"/>
  <c r="IL451" i="4"/>
  <c r="IL454" i="4"/>
  <c r="IL367" i="4"/>
  <c r="IL453" i="4"/>
  <c r="IL455" i="4"/>
  <c r="IL370" i="4"/>
  <c r="IL462" i="4"/>
  <c r="IL457" i="4"/>
  <c r="IL371" i="4"/>
  <c r="IL459" i="4"/>
  <c r="IL460" i="4"/>
  <c r="IL461" i="4"/>
  <c r="IL383" i="4"/>
  <c r="IL384" i="4"/>
  <c r="IL386" i="4"/>
  <c r="IL467" i="4"/>
  <c r="IL466" i="4"/>
  <c r="IL474" i="4"/>
  <c r="IL414" i="4"/>
  <c r="IL418" i="4"/>
  <c r="IL476" i="4"/>
  <c r="IL470" i="4"/>
  <c r="IL471" i="4"/>
  <c r="IL480" i="4"/>
  <c r="IL422" i="4"/>
  <c r="IL473" i="4"/>
  <c r="IL423" i="4"/>
  <c r="IL477" i="4"/>
  <c r="IL478" i="4"/>
  <c r="IL425" i="4"/>
  <c r="IL429" i="4"/>
  <c r="IL482" i="4"/>
  <c r="IL485" i="4"/>
  <c r="IL434" i="4"/>
  <c r="IL443" i="4"/>
  <c r="IL447" i="4"/>
  <c r="IL487" i="4"/>
  <c r="IL488" i="4"/>
  <c r="IL489" i="4"/>
  <c r="IL490" i="4"/>
  <c r="IL491" i="4"/>
  <c r="IL281" i="4"/>
  <c r="IL452" i="4"/>
  <c r="IL456" i="4"/>
  <c r="IL494" i="4"/>
  <c r="IL495" i="4"/>
  <c r="IL458" i="4"/>
  <c r="IL463" i="4"/>
  <c r="IL464" i="4"/>
  <c r="IL465" i="4"/>
  <c r="IL500" i="4"/>
  <c r="IL504" i="4"/>
  <c r="IL469" i="4"/>
  <c r="IL502" i="4"/>
  <c r="IL506" i="4"/>
  <c r="IL503" i="4"/>
  <c r="IL475" i="4"/>
  <c r="IL479" i="4"/>
  <c r="IL278" i="4"/>
  <c r="IL508" i="4"/>
  <c r="IL481" i="4"/>
  <c r="IL517" i="4"/>
  <c r="IL483" i="4"/>
  <c r="IL484" i="4"/>
  <c r="IL512" i="4"/>
  <c r="IL513" i="4"/>
  <c r="IL514" i="4"/>
  <c r="IL515" i="4"/>
  <c r="IL516" i="4"/>
  <c r="IL518" i="4"/>
  <c r="IL492" i="4"/>
  <c r="IL498" i="4"/>
  <c r="IL521" i="4"/>
  <c r="IL522" i="4"/>
  <c r="IL499" i="4"/>
  <c r="IL244" i="4"/>
  <c r="IL524" i="4"/>
  <c r="IL505" i="4"/>
  <c r="IL526" i="4"/>
  <c r="IL527" i="4"/>
  <c r="IL528" i="4"/>
  <c r="IL537" i="4"/>
  <c r="IL509" i="4"/>
  <c r="IL510" i="4"/>
  <c r="IL531" i="4"/>
  <c r="IL519" i="4"/>
  <c r="IL541" i="4"/>
  <c r="IL533" i="4"/>
  <c r="IL534" i="4"/>
  <c r="IL543" i="4"/>
  <c r="IL520" i="4"/>
  <c r="IL523" i="4"/>
  <c r="IL538" i="4"/>
  <c r="IL539" i="4"/>
  <c r="IL540" i="4"/>
  <c r="IL542" i="4"/>
  <c r="IL544" i="4"/>
  <c r="IL545" i="4"/>
  <c r="IL525" i="4"/>
  <c r="IL529" i="4"/>
  <c r="IL530" i="4"/>
  <c r="IL549" i="4"/>
  <c r="IL550" i="4"/>
  <c r="IL551" i="4"/>
  <c r="IL556" i="4"/>
  <c r="IL532" i="4"/>
  <c r="IL557" i="4"/>
  <c r="IL547" i="4"/>
  <c r="IL164" i="4"/>
  <c r="IL548" i="4"/>
  <c r="IL552" i="4"/>
  <c r="IL554" i="4"/>
  <c r="IL558" i="4"/>
  <c r="IL559" i="4"/>
  <c r="IL560" i="4"/>
  <c r="IL562" i="4"/>
  <c r="IL563" i="4"/>
  <c r="IL561" i="4"/>
  <c r="IL565" i="4"/>
  <c r="IL566" i="4"/>
  <c r="IL9" i="4"/>
  <c r="HR30" i="4" l="1"/>
  <c r="HR38" i="4"/>
  <c r="HR10" i="4"/>
  <c r="IA71" i="4"/>
  <c r="HS71" i="4" s="1"/>
  <c r="IA40" i="4"/>
  <c r="HS40" i="4" s="1"/>
  <c r="IA11" i="4"/>
  <c r="IA21" i="4"/>
  <c r="IA20" i="4"/>
  <c r="IA14" i="4"/>
  <c r="HL86" i="4"/>
  <c r="HL53" i="4"/>
  <c r="HL31" i="4"/>
  <c r="HL76" i="4"/>
  <c r="HL46" i="4"/>
  <c r="HL35" i="4"/>
  <c r="II18" i="4"/>
  <c r="II12" i="4"/>
  <c r="II25" i="4"/>
  <c r="II49" i="4"/>
  <c r="HS49" i="4" s="1"/>
  <c r="HH30" i="4"/>
  <c r="HH31" i="4"/>
  <c r="HH10" i="4"/>
  <c r="HW48" i="4"/>
  <c r="HS48" i="4" s="1"/>
  <c r="HW17" i="4"/>
  <c r="HW11" i="4"/>
  <c r="HW13" i="4"/>
  <c r="HW9" i="4"/>
  <c r="IK51" i="4"/>
  <c r="HS28" i="4"/>
  <c r="HS33" i="4"/>
  <c r="HS74" i="4"/>
  <c r="IG55" i="4"/>
  <c r="IG24" i="4"/>
  <c r="HS24" i="4" s="1"/>
  <c r="IG12" i="4"/>
  <c r="IG20" i="4"/>
  <c r="IG16" i="4"/>
  <c r="IG15" i="4"/>
  <c r="IG13" i="4"/>
  <c r="IG9" i="4"/>
  <c r="HS62" i="4"/>
  <c r="IC20" i="4"/>
  <c r="IC25" i="4"/>
  <c r="HS25" i="4" s="1"/>
  <c r="IC17" i="4"/>
  <c r="HD123" i="4"/>
  <c r="HD90" i="4"/>
  <c r="HD53" i="4"/>
  <c r="HP107" i="4"/>
  <c r="HD107" i="4" s="1"/>
  <c r="HP75" i="4"/>
  <c r="HP68" i="4"/>
  <c r="HP121" i="4"/>
  <c r="HD121" i="4" s="1"/>
  <c r="HP64" i="4"/>
  <c r="HD64" i="4" s="1"/>
  <c r="HP76" i="4"/>
  <c r="HP80" i="4"/>
  <c r="HD80" i="4" s="1"/>
  <c r="HP86" i="4"/>
  <c r="HD86" i="4" s="1"/>
  <c r="HP39" i="4"/>
  <c r="HP31" i="4"/>
  <c r="HP23" i="4"/>
  <c r="HP30" i="4"/>
  <c r="IE26" i="4"/>
  <c r="HS26" i="4" s="1"/>
  <c r="IE17" i="4"/>
  <c r="IE15" i="4"/>
  <c r="HS15" i="4" s="1"/>
  <c r="IE9" i="4"/>
  <c r="IE21" i="4"/>
  <c r="IE20" i="4"/>
  <c r="IE16" i="4"/>
  <c r="IE13" i="4"/>
  <c r="HN46" i="4"/>
  <c r="HN35" i="4"/>
  <c r="HN38" i="4"/>
  <c r="HN30" i="4"/>
  <c r="HN39" i="4"/>
  <c r="HN23" i="4"/>
  <c r="HN67" i="4"/>
  <c r="HN53" i="4"/>
  <c r="HN75" i="4"/>
  <c r="HN68" i="4"/>
  <c r="HF53" i="4"/>
  <c r="HF39" i="4"/>
  <c r="HF35" i="4"/>
  <c r="HF23" i="4"/>
  <c r="HF31" i="4"/>
  <c r="HU22" i="4"/>
  <c r="HS22" i="4" s="1"/>
  <c r="HU20" i="4"/>
  <c r="HU74" i="4"/>
  <c r="HU17" i="4"/>
  <c r="HU51" i="4"/>
  <c r="HU55" i="4"/>
  <c r="HU18" i="4"/>
  <c r="HJ85" i="4"/>
  <c r="HD85" i="4" s="1"/>
  <c r="HJ132" i="4"/>
  <c r="HD132" i="4" s="1"/>
  <c r="HJ41" i="4"/>
  <c r="HD41" i="4" s="1"/>
  <c r="HJ10" i="4"/>
  <c r="HY14" i="4"/>
  <c r="HY50" i="4"/>
  <c r="HS50" i="4" s="1"/>
  <c r="HY11" i="4"/>
  <c r="HY9" i="4"/>
  <c r="HD11" i="4"/>
  <c r="HD12" i="4"/>
  <c r="HD13" i="4"/>
  <c r="HD19" i="4"/>
  <c r="HD15" i="4"/>
  <c r="HD21" i="4"/>
  <c r="HD16" i="4"/>
  <c r="HD18" i="4"/>
  <c r="HD17" i="4"/>
  <c r="HD32" i="4"/>
  <c r="HD33" i="4"/>
  <c r="HD22" i="4"/>
  <c r="HD28" i="4"/>
  <c r="HD14" i="4"/>
  <c r="HD29" i="4"/>
  <c r="HD24" i="4"/>
  <c r="HD26" i="4"/>
  <c r="HD37" i="4"/>
  <c r="HD27" i="4"/>
  <c r="HD20" i="4"/>
  <c r="HD47" i="4"/>
  <c r="HD34" i="4"/>
  <c r="HD44" i="4"/>
  <c r="HD25" i="4"/>
  <c r="HD52" i="4"/>
  <c r="HD36" i="4"/>
  <c r="HD40" i="4"/>
  <c r="HD58" i="4"/>
  <c r="HD54" i="4"/>
  <c r="HD50" i="4"/>
  <c r="HD45" i="4"/>
  <c r="HD62" i="4"/>
  <c r="HD63" i="4"/>
  <c r="HD59" i="4"/>
  <c r="HD48" i="4"/>
  <c r="HD42" i="4"/>
  <c r="HD49" i="4"/>
  <c r="HD57" i="4"/>
  <c r="HD70" i="4"/>
  <c r="HD67" i="4"/>
  <c r="HD77" i="4"/>
  <c r="HD128" i="4"/>
  <c r="HD51" i="4"/>
  <c r="HD73" i="4"/>
  <c r="HD72" i="4"/>
  <c r="HD56" i="4"/>
  <c r="HD82" i="4"/>
  <c r="HD95" i="4"/>
  <c r="HD97" i="4"/>
  <c r="HD66" i="4"/>
  <c r="HD96" i="4"/>
  <c r="HD74" i="4"/>
  <c r="HD92" i="4"/>
  <c r="HD55" i="4"/>
  <c r="HD156" i="4"/>
  <c r="HD87" i="4"/>
  <c r="HD147" i="4"/>
  <c r="HD83" i="4"/>
  <c r="HD84" i="4"/>
  <c r="HD71" i="4"/>
  <c r="HD99" i="4"/>
  <c r="HD102" i="4"/>
  <c r="HD43" i="4"/>
  <c r="HD69" i="4"/>
  <c r="HD60" i="4"/>
  <c r="HD208" i="4"/>
  <c r="HD79" i="4"/>
  <c r="HD93" i="4"/>
  <c r="HD65" i="4"/>
  <c r="HD81" i="4"/>
  <c r="HD108" i="4"/>
  <c r="HD154" i="4"/>
  <c r="HD110" i="4"/>
  <c r="HD88" i="4"/>
  <c r="HD168" i="4"/>
  <c r="HD89" i="4"/>
  <c r="HD91" i="4"/>
  <c r="HD98" i="4"/>
  <c r="HD100" i="4"/>
  <c r="HD94" i="4"/>
  <c r="HD101" i="4"/>
  <c r="HD105" i="4"/>
  <c r="HD104" i="4"/>
  <c r="HD120" i="4"/>
  <c r="HD140" i="4"/>
  <c r="HD103" i="4"/>
  <c r="HD61" i="4"/>
  <c r="HD117" i="4"/>
  <c r="HD210" i="4"/>
  <c r="HD106" i="4"/>
  <c r="HD113" i="4"/>
  <c r="HD112" i="4"/>
  <c r="HD109" i="4"/>
  <c r="HD152" i="4"/>
  <c r="HD78" i="4"/>
  <c r="HD111" i="4"/>
  <c r="HD233" i="4"/>
  <c r="HD236" i="4"/>
  <c r="HD133" i="4"/>
  <c r="HD184" i="4"/>
  <c r="HD114" i="4"/>
  <c r="HD136" i="4"/>
  <c r="HD138" i="4"/>
  <c r="HD157" i="4"/>
  <c r="HD118" i="4"/>
  <c r="HD142" i="4"/>
  <c r="HD143" i="4"/>
  <c r="HD183" i="4"/>
  <c r="HD145" i="4"/>
  <c r="HD122" i="4"/>
  <c r="HD148" i="4"/>
  <c r="HD175" i="4"/>
  <c r="HD124" i="4"/>
  <c r="HD130" i="4"/>
  <c r="HD125" i="4"/>
  <c r="HD126" i="4"/>
  <c r="HD209" i="4"/>
  <c r="HD362" i="4"/>
  <c r="HD134" i="4"/>
  <c r="HD135" i="4"/>
  <c r="HD139" i="4"/>
  <c r="HD155" i="4"/>
  <c r="HD162" i="4"/>
  <c r="HD161" i="4"/>
  <c r="HD166" i="4"/>
  <c r="HD158" i="4"/>
  <c r="HD294" i="4"/>
  <c r="HD169" i="4"/>
  <c r="HD170" i="4"/>
  <c r="HD171" i="4"/>
  <c r="HD172" i="4"/>
  <c r="HD187" i="4"/>
  <c r="HD174" i="4"/>
  <c r="HD497" i="4"/>
  <c r="HD176" i="4"/>
  <c r="HD177" i="4"/>
  <c r="HD178" i="4"/>
  <c r="HD179" i="4"/>
  <c r="HD186" i="4"/>
  <c r="HD182" i="4"/>
  <c r="HD116" i="4"/>
  <c r="HD253" i="4"/>
  <c r="HD255" i="4"/>
  <c r="HD165" i="4"/>
  <c r="HD141" i="4"/>
  <c r="HD144" i="4"/>
  <c r="HD302" i="4"/>
  <c r="HD189" i="4"/>
  <c r="HD190" i="4"/>
  <c r="HD247" i="4"/>
  <c r="HD119" i="4"/>
  <c r="HD160" i="4"/>
  <c r="HD196" i="4"/>
  <c r="HD197" i="4"/>
  <c r="HD205" i="4"/>
  <c r="HD149" i="4"/>
  <c r="HD200" i="4"/>
  <c r="HD150" i="4"/>
  <c r="HD301" i="4"/>
  <c r="HD203" i="4"/>
  <c r="HD204" i="4"/>
  <c r="HD201" i="4"/>
  <c r="HD146" i="4"/>
  <c r="HD282" i="4"/>
  <c r="HD296" i="4"/>
  <c r="HD355" i="4"/>
  <c r="HD412" i="4"/>
  <c r="HD427" i="4"/>
  <c r="HD213" i="4"/>
  <c r="HD214" i="4"/>
  <c r="HD215" i="4"/>
  <c r="HD216" i="4"/>
  <c r="HD159" i="4"/>
  <c r="HD322" i="4"/>
  <c r="HD219" i="4"/>
  <c r="HD220" i="4"/>
  <c r="HD223" i="4"/>
  <c r="HD501" i="4"/>
  <c r="HD163" i="4"/>
  <c r="HD225" i="4"/>
  <c r="HD131" i="4"/>
  <c r="HD229" i="4"/>
  <c r="HD230" i="4"/>
  <c r="HD211" i="4"/>
  <c r="HD173" i="4"/>
  <c r="HD181" i="4"/>
  <c r="HD291" i="4"/>
  <c r="HD237" i="4"/>
  <c r="HD310" i="4"/>
  <c r="HD239" i="4"/>
  <c r="HD245" i="4"/>
  <c r="HD246" i="4"/>
  <c r="HD188" i="4"/>
  <c r="HD192" i="4"/>
  <c r="HD249" i="4"/>
  <c r="HD468" i="4"/>
  <c r="HD395" i="4"/>
  <c r="HD252" i="4"/>
  <c r="HD268" i="4"/>
  <c r="HD343" i="4"/>
  <c r="HD407" i="4"/>
  <c r="HD256" i="4"/>
  <c r="HD260" i="4"/>
  <c r="HD261" i="4"/>
  <c r="HD267" i="4"/>
  <c r="HD486" i="4"/>
  <c r="HD365" i="4"/>
  <c r="HD385" i="4"/>
  <c r="HD198" i="4"/>
  <c r="HD199" i="4"/>
  <c r="HD269" i="4"/>
  <c r="HD270" i="4"/>
  <c r="HD271" i="4"/>
  <c r="HD272" i="4"/>
  <c r="HD273" i="4"/>
  <c r="HD274" i="4"/>
  <c r="HD299" i="4"/>
  <c r="HD373" i="4"/>
  <c r="HD202" i="4"/>
  <c r="HD153" i="4"/>
  <c r="HD279" i="4"/>
  <c r="HD280" i="4"/>
  <c r="HD472" i="4"/>
  <c r="HD555" i="4"/>
  <c r="HD284" i="4"/>
  <c r="HD438" i="4"/>
  <c r="HD206" i="4"/>
  <c r="HD207" i="4"/>
  <c r="HD436" i="4"/>
  <c r="HD430" i="4"/>
  <c r="HD290" i="4"/>
  <c r="HD338" i="4"/>
  <c r="HD292" i="4"/>
  <c r="HD293" i="4"/>
  <c r="HD402" i="4"/>
  <c r="HD420" i="4"/>
  <c r="HD507" i="4"/>
  <c r="HD297" i="4"/>
  <c r="HD298" i="4"/>
  <c r="HD306" i="4"/>
  <c r="HD332" i="4"/>
  <c r="HD536" i="4"/>
  <c r="HD303" i="4"/>
  <c r="HD304" i="4"/>
  <c r="HD305" i="4"/>
  <c r="HD316" i="4"/>
  <c r="HD387" i="4"/>
  <c r="HD446" i="4"/>
  <c r="HD288" i="4"/>
  <c r="HD325" i="4"/>
  <c r="HD389" i="4"/>
  <c r="HD441" i="4"/>
  <c r="HD212" i="4"/>
  <c r="HD217" i="4"/>
  <c r="HD129" i="4"/>
  <c r="HD218" i="4"/>
  <c r="HD221" i="4"/>
  <c r="HD224" i="4"/>
  <c r="HD318" i="4"/>
  <c r="HD319" i="4"/>
  <c r="HD275" i="4"/>
  <c r="HD309" i="4"/>
  <c r="HD320" i="4"/>
  <c r="HD323" i="4"/>
  <c r="HD401" i="4"/>
  <c r="HD410" i="4"/>
  <c r="HD326" i="4"/>
  <c r="HD327" i="4"/>
  <c r="HD511" i="4"/>
  <c r="HD329" i="4"/>
  <c r="HD330" i="4"/>
  <c r="HD331" i="4"/>
  <c r="HD231" i="4"/>
  <c r="HD496" i="4"/>
  <c r="HD564" i="4"/>
  <c r="HD335" i="4"/>
  <c r="HD336" i="4"/>
  <c r="HD248" i="4"/>
  <c r="HD311" i="4"/>
  <c r="HD232" i="4"/>
  <c r="HD340" i="4"/>
  <c r="HD341" i="4"/>
  <c r="HD342" i="4"/>
  <c r="HD391" i="4"/>
  <c r="HD535" i="4"/>
  <c r="HD553" i="4"/>
  <c r="HD346" i="4"/>
  <c r="HD347" i="4"/>
  <c r="HD493" i="4"/>
  <c r="HD546" i="4"/>
  <c r="HD350" i="4"/>
  <c r="HD351" i="4"/>
  <c r="HD352" i="4"/>
  <c r="HD353" i="4"/>
  <c r="HD191" i="4"/>
  <c r="HD238" i="4"/>
  <c r="HD243" i="4"/>
  <c r="HD356" i="4"/>
  <c r="HD137" i="4"/>
  <c r="HD357" i="4"/>
  <c r="HD250" i="4"/>
  <c r="HD251" i="4"/>
  <c r="HD115" i="4"/>
  <c r="HD226" i="4"/>
  <c r="HD360" i="4"/>
  <c r="HD361" i="4"/>
  <c r="HD254" i="4"/>
  <c r="HD363" i="4"/>
  <c r="HD193" i="4"/>
  <c r="HD364" i="4"/>
  <c r="HD262" i="4"/>
  <c r="HD234" i="4"/>
  <c r="HD366" i="4"/>
  <c r="HD263" i="4"/>
  <c r="HD368" i="4"/>
  <c r="HD369" i="4"/>
  <c r="HD264" i="4"/>
  <c r="HD265" i="4"/>
  <c r="HD372" i="4"/>
  <c r="HD266" i="4"/>
  <c r="HD374" i="4"/>
  <c r="HD375" i="4"/>
  <c r="HD376" i="4"/>
  <c r="HD377" i="4"/>
  <c r="HD378" i="4"/>
  <c r="HD180" i="4"/>
  <c r="HD379" i="4"/>
  <c r="HD194" i="4"/>
  <c r="HD380" i="4"/>
  <c r="HD381" i="4"/>
  <c r="HD382" i="4"/>
  <c r="HD276" i="4"/>
  <c r="HD277" i="4"/>
  <c r="HD283" i="4"/>
  <c r="HD285" i="4"/>
  <c r="HD286" i="4"/>
  <c r="HD388" i="4"/>
  <c r="HD287" i="4"/>
  <c r="HD390" i="4"/>
  <c r="HD289" i="4"/>
  <c r="HD394" i="4"/>
  <c r="HD392" i="4"/>
  <c r="HD393" i="4"/>
  <c r="HD295" i="4"/>
  <c r="HD396" i="4"/>
  <c r="HD397" i="4"/>
  <c r="HD398" i="4"/>
  <c r="HD400" i="4"/>
  <c r="HD403" i="4"/>
  <c r="HD399" i="4"/>
  <c r="HD307" i="4"/>
  <c r="HD308" i="4"/>
  <c r="HD300" i="4"/>
  <c r="HD404" i="4"/>
  <c r="HD405" i="4"/>
  <c r="HD406" i="4"/>
  <c r="HD409" i="4"/>
  <c r="HD411" i="4"/>
  <c r="HD312" i="4"/>
  <c r="HD408" i="4"/>
  <c r="HD313" i="4"/>
  <c r="HD416" i="4"/>
  <c r="HD314" i="4"/>
  <c r="HD413" i="4"/>
  <c r="HD315" i="4"/>
  <c r="HD415" i="4"/>
  <c r="HD417" i="4"/>
  <c r="HD317" i="4"/>
  <c r="HD227" i="4"/>
  <c r="HD419" i="4"/>
  <c r="HD321" i="4"/>
  <c r="HD421" i="4"/>
  <c r="HD324" i="4"/>
  <c r="HD328" i="4"/>
  <c r="HD424" i="4"/>
  <c r="HD228" i="4"/>
  <c r="HD333" i="4"/>
  <c r="HD426" i="4"/>
  <c r="HD334" i="4"/>
  <c r="HD240" i="4"/>
  <c r="HD428" i="4"/>
  <c r="HD432" i="4"/>
  <c r="HD337" i="4"/>
  <c r="HD339" i="4"/>
  <c r="HD431" i="4"/>
  <c r="HD433" i="4"/>
  <c r="HD439" i="4"/>
  <c r="HD344" i="4"/>
  <c r="HD435" i="4"/>
  <c r="HD345" i="4"/>
  <c r="HD437" i="4"/>
  <c r="HD348" i="4"/>
  <c r="HD444" i="4"/>
  <c r="HD445" i="4"/>
  <c r="HD440" i="4"/>
  <c r="HD349" i="4"/>
  <c r="HD442" i="4"/>
  <c r="HD354" i="4"/>
  <c r="HD358" i="4"/>
  <c r="HD450" i="4"/>
  <c r="HD359" i="4"/>
  <c r="HD448" i="4"/>
  <c r="HD127" i="4"/>
  <c r="HD449" i="4"/>
  <c r="HD451" i="4"/>
  <c r="HD454" i="4"/>
  <c r="HD367" i="4"/>
  <c r="HD453" i="4"/>
  <c r="HD455" i="4"/>
  <c r="HD370" i="4"/>
  <c r="HD462" i="4"/>
  <c r="HD457" i="4"/>
  <c r="HD371" i="4"/>
  <c r="HD459" i="4"/>
  <c r="HD460" i="4"/>
  <c r="HD461" i="4"/>
  <c r="HD383" i="4"/>
  <c r="HD384" i="4"/>
  <c r="HD386" i="4"/>
  <c r="HD467" i="4"/>
  <c r="HD466" i="4"/>
  <c r="HD474" i="4"/>
  <c r="HD414" i="4"/>
  <c r="HD418" i="4"/>
  <c r="HD476" i="4"/>
  <c r="HD470" i="4"/>
  <c r="HD471" i="4"/>
  <c r="HD480" i="4"/>
  <c r="HD422" i="4"/>
  <c r="HD473" i="4"/>
  <c r="HD423" i="4"/>
  <c r="HD477" i="4"/>
  <c r="HD478" i="4"/>
  <c r="HD425" i="4"/>
  <c r="HD429" i="4"/>
  <c r="HD482" i="4"/>
  <c r="HD485" i="4"/>
  <c r="HD434" i="4"/>
  <c r="HD443" i="4"/>
  <c r="HD447" i="4"/>
  <c r="HD487" i="4"/>
  <c r="HD488" i="4"/>
  <c r="HD489" i="4"/>
  <c r="HD490" i="4"/>
  <c r="HD491" i="4"/>
  <c r="HD281" i="4"/>
  <c r="HD452" i="4"/>
  <c r="HD456" i="4"/>
  <c r="HD494" i="4"/>
  <c r="HD495" i="4"/>
  <c r="HD458" i="4"/>
  <c r="HD463" i="4"/>
  <c r="HD464" i="4"/>
  <c r="HD465" i="4"/>
  <c r="HD500" i="4"/>
  <c r="HD504" i="4"/>
  <c r="HD469" i="4"/>
  <c r="HD502" i="4"/>
  <c r="HD506" i="4"/>
  <c r="HD503" i="4"/>
  <c r="HD475" i="4"/>
  <c r="HD479" i="4"/>
  <c r="HD278" i="4"/>
  <c r="HD508" i="4"/>
  <c r="HD481" i="4"/>
  <c r="HD517" i="4"/>
  <c r="HD483" i="4"/>
  <c r="HD484" i="4"/>
  <c r="HD512" i="4"/>
  <c r="HD513" i="4"/>
  <c r="HD514" i="4"/>
  <c r="HD515" i="4"/>
  <c r="HD516" i="4"/>
  <c r="HD518" i="4"/>
  <c r="HD492" i="4"/>
  <c r="HD498" i="4"/>
  <c r="HD521" i="4"/>
  <c r="HD522" i="4"/>
  <c r="HD499" i="4"/>
  <c r="HD244" i="4"/>
  <c r="HD524" i="4"/>
  <c r="HD505" i="4"/>
  <c r="HD526" i="4"/>
  <c r="HD527" i="4"/>
  <c r="HD528" i="4"/>
  <c r="HD537" i="4"/>
  <c r="HD509" i="4"/>
  <c r="HD510" i="4"/>
  <c r="HD531" i="4"/>
  <c r="HD519" i="4"/>
  <c r="HD541" i="4"/>
  <c r="HD533" i="4"/>
  <c r="HD534" i="4"/>
  <c r="HD543" i="4"/>
  <c r="HD520" i="4"/>
  <c r="HD523" i="4"/>
  <c r="HD538" i="4"/>
  <c r="HD539" i="4"/>
  <c r="HD540" i="4"/>
  <c r="HD542" i="4"/>
  <c r="HD544" i="4"/>
  <c r="HD545" i="4"/>
  <c r="HD525" i="4"/>
  <c r="HD529" i="4"/>
  <c r="HD530" i="4"/>
  <c r="HD549" i="4"/>
  <c r="HD550" i="4"/>
  <c r="HD551" i="4"/>
  <c r="HD556" i="4"/>
  <c r="HD532" i="4"/>
  <c r="HD557" i="4"/>
  <c r="HD547" i="4"/>
  <c r="HD164" i="4"/>
  <c r="HD548" i="4"/>
  <c r="HD552" i="4"/>
  <c r="HD554" i="4"/>
  <c r="HD558" i="4"/>
  <c r="HD559" i="4"/>
  <c r="HD560" i="4"/>
  <c r="HD562" i="4"/>
  <c r="HD563" i="4"/>
  <c r="HD561" i="4"/>
  <c r="HD565" i="4"/>
  <c r="HD566" i="4"/>
  <c r="HS10" i="4"/>
  <c r="HS19" i="4"/>
  <c r="HS32" i="4"/>
  <c r="HS29" i="4"/>
  <c r="HS23" i="4"/>
  <c r="HS37" i="4"/>
  <c r="HS68" i="4"/>
  <c r="HS27" i="4"/>
  <c r="HS47" i="4"/>
  <c r="HS34" i="4"/>
  <c r="HS44" i="4"/>
  <c r="HS53" i="4"/>
  <c r="HS41" i="4"/>
  <c r="HS52" i="4"/>
  <c r="HS36" i="4"/>
  <c r="HS30" i="4"/>
  <c r="HS58" i="4"/>
  <c r="HS54" i="4"/>
  <c r="HS75" i="4"/>
  <c r="HS45" i="4"/>
  <c r="HS38" i="4"/>
  <c r="HS63" i="4"/>
  <c r="HS35" i="4"/>
  <c r="HS59" i="4"/>
  <c r="HS42" i="4"/>
  <c r="HS57" i="4"/>
  <c r="HS39" i="4"/>
  <c r="HS70" i="4"/>
  <c r="HS67" i="4"/>
  <c r="HS77" i="4"/>
  <c r="HS128" i="4"/>
  <c r="HS31" i="4"/>
  <c r="HS73" i="4"/>
  <c r="HS72" i="4"/>
  <c r="HS56" i="4"/>
  <c r="HS82" i="4"/>
  <c r="HS95" i="4"/>
  <c r="HS64" i="4"/>
  <c r="HS97" i="4"/>
  <c r="HS66" i="4"/>
  <c r="HS96" i="4"/>
  <c r="HS92" i="4"/>
  <c r="HS46" i="4"/>
  <c r="HS156" i="4"/>
  <c r="HS87" i="4"/>
  <c r="HS147" i="4"/>
  <c r="HS83" i="4"/>
  <c r="HS84" i="4"/>
  <c r="HS132" i="4"/>
  <c r="HS99" i="4"/>
  <c r="HS85" i="4"/>
  <c r="HS102" i="4"/>
  <c r="HS43" i="4"/>
  <c r="HS69" i="4"/>
  <c r="HS76" i="4"/>
  <c r="HS60" i="4"/>
  <c r="HS208" i="4"/>
  <c r="HS79" i="4"/>
  <c r="HS93" i="4"/>
  <c r="HS65" i="4"/>
  <c r="HS81" i="4"/>
  <c r="HS108" i="4"/>
  <c r="HS154" i="4"/>
  <c r="HS80" i="4"/>
  <c r="HS90" i="4"/>
  <c r="HS110" i="4"/>
  <c r="HS88" i="4"/>
  <c r="HS168" i="4"/>
  <c r="HS89" i="4"/>
  <c r="HS91" i="4"/>
  <c r="HS98" i="4"/>
  <c r="HS100" i="4"/>
  <c r="HS94" i="4"/>
  <c r="HS101" i="4"/>
  <c r="HS105" i="4"/>
  <c r="HS104" i="4"/>
  <c r="HS120" i="4"/>
  <c r="HS140" i="4"/>
  <c r="HS103" i="4"/>
  <c r="HS61" i="4"/>
  <c r="HS117" i="4"/>
  <c r="HS210" i="4"/>
  <c r="HS106" i="4"/>
  <c r="HS113" i="4"/>
  <c r="HS86" i="4"/>
  <c r="HS112" i="4"/>
  <c r="HS109" i="4"/>
  <c r="HS152" i="4"/>
  <c r="HS78" i="4"/>
  <c r="HS111" i="4"/>
  <c r="HS233" i="4"/>
  <c r="HS236" i="4"/>
  <c r="HS133" i="4"/>
  <c r="HS184" i="4"/>
  <c r="HS114" i="4"/>
  <c r="HS136" i="4"/>
  <c r="HS138" i="4"/>
  <c r="HS157" i="4"/>
  <c r="HS118" i="4"/>
  <c r="HS142" i="4"/>
  <c r="HS143" i="4"/>
  <c r="HS183" i="4"/>
  <c r="HS145" i="4"/>
  <c r="HS122" i="4"/>
  <c r="HS148" i="4"/>
  <c r="HS175" i="4"/>
  <c r="HS123" i="4"/>
  <c r="HS124" i="4"/>
  <c r="HS130" i="4"/>
  <c r="HS125" i="4"/>
  <c r="HS126" i="4"/>
  <c r="HS209" i="4"/>
  <c r="HS362" i="4"/>
  <c r="HS107" i="4"/>
  <c r="HS134" i="4"/>
  <c r="HS135" i="4"/>
  <c r="HS139" i="4"/>
  <c r="HS155" i="4"/>
  <c r="HS162" i="4"/>
  <c r="HS161" i="4"/>
  <c r="HS166" i="4"/>
  <c r="HS158" i="4"/>
  <c r="HS294" i="4"/>
  <c r="HS169" i="4"/>
  <c r="HS170" i="4"/>
  <c r="HS171" i="4"/>
  <c r="HS172" i="4"/>
  <c r="HS187" i="4"/>
  <c r="HS174" i="4"/>
  <c r="HS497" i="4"/>
  <c r="HS176" i="4"/>
  <c r="HS177" i="4"/>
  <c r="HS178" i="4"/>
  <c r="HS179" i="4"/>
  <c r="HS186" i="4"/>
  <c r="HS182" i="4"/>
  <c r="HS116" i="4"/>
  <c r="HS253" i="4"/>
  <c r="HS255" i="4"/>
  <c r="HS165" i="4"/>
  <c r="HS141" i="4"/>
  <c r="HS144" i="4"/>
  <c r="HS302" i="4"/>
  <c r="HS189" i="4"/>
  <c r="HS121" i="4"/>
  <c r="HS190" i="4"/>
  <c r="HS247" i="4"/>
  <c r="HS119" i="4"/>
  <c r="HS160" i="4"/>
  <c r="HS196" i="4"/>
  <c r="HS197" i="4"/>
  <c r="HS205" i="4"/>
  <c r="HS149" i="4"/>
  <c r="HS200" i="4"/>
  <c r="HS150" i="4"/>
  <c r="HS301" i="4"/>
  <c r="HS203" i="4"/>
  <c r="HS204" i="4"/>
  <c r="HS201" i="4"/>
  <c r="HS146" i="4"/>
  <c r="HS282" i="4"/>
  <c r="HS296" i="4"/>
  <c r="HS355" i="4"/>
  <c r="HS412" i="4"/>
  <c r="HS427" i="4"/>
  <c r="HS213" i="4"/>
  <c r="HS214" i="4"/>
  <c r="HS215" i="4"/>
  <c r="HS216" i="4"/>
  <c r="HS159" i="4"/>
  <c r="HS322" i="4"/>
  <c r="HS219" i="4"/>
  <c r="HS220" i="4"/>
  <c r="HS223" i="4"/>
  <c r="HS501" i="4"/>
  <c r="HS163" i="4"/>
  <c r="HS225" i="4"/>
  <c r="HS131" i="4"/>
  <c r="HS229" i="4"/>
  <c r="HS230" i="4"/>
  <c r="HS211" i="4"/>
  <c r="HS173" i="4"/>
  <c r="HS181" i="4"/>
  <c r="HS291" i="4"/>
  <c r="HS237" i="4"/>
  <c r="HS310" i="4"/>
  <c r="HS239" i="4"/>
  <c r="HS245" i="4"/>
  <c r="HS246" i="4"/>
  <c r="HS188" i="4"/>
  <c r="HS192" i="4"/>
  <c r="HS249" i="4"/>
  <c r="HS468" i="4"/>
  <c r="HS395" i="4"/>
  <c r="HS252" i="4"/>
  <c r="HS268" i="4"/>
  <c r="HS343" i="4"/>
  <c r="HS407" i="4"/>
  <c r="HS256" i="4"/>
  <c r="HS260" i="4"/>
  <c r="HS261" i="4"/>
  <c r="HS267" i="4"/>
  <c r="HS486" i="4"/>
  <c r="HS365" i="4"/>
  <c r="HS385" i="4"/>
  <c r="HS198" i="4"/>
  <c r="HS199" i="4"/>
  <c r="HS269" i="4"/>
  <c r="HS270" i="4"/>
  <c r="HS271" i="4"/>
  <c r="HS272" i="4"/>
  <c r="HS273" i="4"/>
  <c r="HS274" i="4"/>
  <c r="HS299" i="4"/>
  <c r="HS373" i="4"/>
  <c r="HS202" i="4"/>
  <c r="HS153" i="4"/>
  <c r="HS279" i="4"/>
  <c r="HS280" i="4"/>
  <c r="HS472" i="4"/>
  <c r="HS555" i="4"/>
  <c r="HS284" i="4"/>
  <c r="HS438" i="4"/>
  <c r="HS206" i="4"/>
  <c r="HS207" i="4"/>
  <c r="HS436" i="4"/>
  <c r="HS430" i="4"/>
  <c r="HS290" i="4"/>
  <c r="HS338" i="4"/>
  <c r="HS292" i="4"/>
  <c r="HS293" i="4"/>
  <c r="HS402" i="4"/>
  <c r="HS420" i="4"/>
  <c r="HS507" i="4"/>
  <c r="HS297" i="4"/>
  <c r="HS298" i="4"/>
  <c r="HS306" i="4"/>
  <c r="HS332" i="4"/>
  <c r="HS536" i="4"/>
  <c r="HS303" i="4"/>
  <c r="HS304" i="4"/>
  <c r="HS305" i="4"/>
  <c r="HS316" i="4"/>
  <c r="HS387" i="4"/>
  <c r="HS446" i="4"/>
  <c r="HS288" i="4"/>
  <c r="HS325" i="4"/>
  <c r="HS389" i="4"/>
  <c r="HS441" i="4"/>
  <c r="HS212" i="4"/>
  <c r="HS217" i="4"/>
  <c r="HS129" i="4"/>
  <c r="HS218" i="4"/>
  <c r="HS221" i="4"/>
  <c r="HS224" i="4"/>
  <c r="HS318" i="4"/>
  <c r="HS319" i="4"/>
  <c r="HS275" i="4"/>
  <c r="HS309" i="4"/>
  <c r="HS320" i="4"/>
  <c r="HS323" i="4"/>
  <c r="HS401" i="4"/>
  <c r="HS410" i="4"/>
  <c r="HS326" i="4"/>
  <c r="HS327" i="4"/>
  <c r="HS511" i="4"/>
  <c r="HS329" i="4"/>
  <c r="HS330" i="4"/>
  <c r="HS331" i="4"/>
  <c r="HS231" i="4"/>
  <c r="HS496" i="4"/>
  <c r="HS564" i="4"/>
  <c r="HS335" i="4"/>
  <c r="HS336" i="4"/>
  <c r="HS248" i="4"/>
  <c r="HS311" i="4"/>
  <c r="HS232" i="4"/>
  <c r="HS340" i="4"/>
  <c r="HS341" i="4"/>
  <c r="HS342" i="4"/>
  <c r="HS391" i="4"/>
  <c r="HS535" i="4"/>
  <c r="HS553" i="4"/>
  <c r="HS346" i="4"/>
  <c r="HS347" i="4"/>
  <c r="HS493" i="4"/>
  <c r="HS546" i="4"/>
  <c r="HS350" i="4"/>
  <c r="HS351" i="4"/>
  <c r="HS352" i="4"/>
  <c r="HS353" i="4"/>
  <c r="HS191" i="4"/>
  <c r="HS238" i="4"/>
  <c r="HS243" i="4"/>
  <c r="HS356" i="4"/>
  <c r="HS137" i="4"/>
  <c r="HS357" i="4"/>
  <c r="HS250" i="4"/>
  <c r="HS251" i="4"/>
  <c r="HS115" i="4"/>
  <c r="HS226" i="4"/>
  <c r="HS360" i="4"/>
  <c r="HS361" i="4"/>
  <c r="HS254" i="4"/>
  <c r="HS363" i="4"/>
  <c r="HS193" i="4"/>
  <c r="HS364" i="4"/>
  <c r="HS262" i="4"/>
  <c r="HS234" i="4"/>
  <c r="HS366" i="4"/>
  <c r="HS263" i="4"/>
  <c r="HS368" i="4"/>
  <c r="HS369" i="4"/>
  <c r="HS264" i="4"/>
  <c r="HS265" i="4"/>
  <c r="HS372" i="4"/>
  <c r="HS266" i="4"/>
  <c r="HS374" i="4"/>
  <c r="HS375" i="4"/>
  <c r="HS376" i="4"/>
  <c r="HS377" i="4"/>
  <c r="HS378" i="4"/>
  <c r="HS180" i="4"/>
  <c r="HS379" i="4"/>
  <c r="HS194" i="4"/>
  <c r="HS380" i="4"/>
  <c r="HS381" i="4"/>
  <c r="HS382" i="4"/>
  <c r="HS276" i="4"/>
  <c r="HS277" i="4"/>
  <c r="HS283" i="4"/>
  <c r="HS285" i="4"/>
  <c r="HS286" i="4"/>
  <c r="HS388" i="4"/>
  <c r="HS287" i="4"/>
  <c r="HS390" i="4"/>
  <c r="HS289" i="4"/>
  <c r="HS394" i="4"/>
  <c r="HS392" i="4"/>
  <c r="HS393" i="4"/>
  <c r="HS295" i="4"/>
  <c r="HS396" i="4"/>
  <c r="HS397" i="4"/>
  <c r="HS398" i="4"/>
  <c r="HS400" i="4"/>
  <c r="HS403" i="4"/>
  <c r="HS399" i="4"/>
  <c r="HS307" i="4"/>
  <c r="HS308" i="4"/>
  <c r="HS300" i="4"/>
  <c r="HS404" i="4"/>
  <c r="HS405" i="4"/>
  <c r="HS406" i="4"/>
  <c r="HS409" i="4"/>
  <c r="HS411" i="4"/>
  <c r="HS312" i="4"/>
  <c r="HS408" i="4"/>
  <c r="HS313" i="4"/>
  <c r="HS416" i="4"/>
  <c r="HS314" i="4"/>
  <c r="HS413" i="4"/>
  <c r="HS315" i="4"/>
  <c r="HS415" i="4"/>
  <c r="HS417" i="4"/>
  <c r="HS317" i="4"/>
  <c r="HS227" i="4"/>
  <c r="HS419" i="4"/>
  <c r="HS321" i="4"/>
  <c r="HS421" i="4"/>
  <c r="HS324" i="4"/>
  <c r="HS328" i="4"/>
  <c r="HS424" i="4"/>
  <c r="HS228" i="4"/>
  <c r="HS333" i="4"/>
  <c r="HS426" i="4"/>
  <c r="HS334" i="4"/>
  <c r="HS240" i="4"/>
  <c r="HS428" i="4"/>
  <c r="HS432" i="4"/>
  <c r="HS337" i="4"/>
  <c r="HS339" i="4"/>
  <c r="HS431" i="4"/>
  <c r="HS433" i="4"/>
  <c r="HS439" i="4"/>
  <c r="HS344" i="4"/>
  <c r="HS435" i="4"/>
  <c r="HS345" i="4"/>
  <c r="HS437" i="4"/>
  <c r="HS348" i="4"/>
  <c r="HS444" i="4"/>
  <c r="HS445" i="4"/>
  <c r="HS440" i="4"/>
  <c r="HS349" i="4"/>
  <c r="HS442" i="4"/>
  <c r="HS354" i="4"/>
  <c r="HS358" i="4"/>
  <c r="HS450" i="4"/>
  <c r="HS359" i="4"/>
  <c r="HS448" i="4"/>
  <c r="HS127" i="4"/>
  <c r="HS449" i="4"/>
  <c r="HS451" i="4"/>
  <c r="HS454" i="4"/>
  <c r="HS367" i="4"/>
  <c r="HS453" i="4"/>
  <c r="HS455" i="4"/>
  <c r="HS370" i="4"/>
  <c r="HS462" i="4"/>
  <c r="HS457" i="4"/>
  <c r="HS371" i="4"/>
  <c r="HS459" i="4"/>
  <c r="HS460" i="4"/>
  <c r="HS461" i="4"/>
  <c r="HS383" i="4"/>
  <c r="HS384" i="4"/>
  <c r="HS386" i="4"/>
  <c r="HS467" i="4"/>
  <c r="HS466" i="4"/>
  <c r="HS474" i="4"/>
  <c r="HS414" i="4"/>
  <c r="HS418" i="4"/>
  <c r="HS476" i="4"/>
  <c r="HS470" i="4"/>
  <c r="HS471" i="4"/>
  <c r="HS480" i="4"/>
  <c r="HS422" i="4"/>
  <c r="HS473" i="4"/>
  <c r="HS423" i="4"/>
  <c r="HS477" i="4"/>
  <c r="HS478" i="4"/>
  <c r="HS425" i="4"/>
  <c r="HS429" i="4"/>
  <c r="HS482" i="4"/>
  <c r="HS485" i="4"/>
  <c r="HS434" i="4"/>
  <c r="HS443" i="4"/>
  <c r="HS447" i="4"/>
  <c r="HS487" i="4"/>
  <c r="HS488" i="4"/>
  <c r="HS489" i="4"/>
  <c r="HS490" i="4"/>
  <c r="HS491" i="4"/>
  <c r="HS281" i="4"/>
  <c r="HS452" i="4"/>
  <c r="HS456" i="4"/>
  <c r="HS494" i="4"/>
  <c r="HS495" i="4"/>
  <c r="HS458" i="4"/>
  <c r="HS463" i="4"/>
  <c r="HS464" i="4"/>
  <c r="HS465" i="4"/>
  <c r="HS500" i="4"/>
  <c r="HS504" i="4"/>
  <c r="HS469" i="4"/>
  <c r="HS502" i="4"/>
  <c r="HS506" i="4"/>
  <c r="HS503" i="4"/>
  <c r="HS475" i="4"/>
  <c r="HS479" i="4"/>
  <c r="HS278" i="4"/>
  <c r="HS508" i="4"/>
  <c r="HS481" i="4"/>
  <c r="HS517" i="4"/>
  <c r="HS483" i="4"/>
  <c r="HS484" i="4"/>
  <c r="HS512" i="4"/>
  <c r="HS513" i="4"/>
  <c r="HS514" i="4"/>
  <c r="HS515" i="4"/>
  <c r="HS516" i="4"/>
  <c r="HS518" i="4"/>
  <c r="HS492" i="4"/>
  <c r="HS498" i="4"/>
  <c r="HS521" i="4"/>
  <c r="HS522" i="4"/>
  <c r="HS499" i="4"/>
  <c r="HS244" i="4"/>
  <c r="HS524" i="4"/>
  <c r="HS505" i="4"/>
  <c r="HS526" i="4"/>
  <c r="HS527" i="4"/>
  <c r="HS528" i="4"/>
  <c r="HS537" i="4"/>
  <c r="HS509" i="4"/>
  <c r="HS510" i="4"/>
  <c r="HS531" i="4"/>
  <c r="HS519" i="4"/>
  <c r="HS541" i="4"/>
  <c r="HS533" i="4"/>
  <c r="HS534" i="4"/>
  <c r="HS543" i="4"/>
  <c r="HS520" i="4"/>
  <c r="HS523" i="4"/>
  <c r="HS538" i="4"/>
  <c r="HS539" i="4"/>
  <c r="HS540" i="4"/>
  <c r="HS542" i="4"/>
  <c r="HS544" i="4"/>
  <c r="HS545" i="4"/>
  <c r="HS525" i="4"/>
  <c r="HS529" i="4"/>
  <c r="HS530" i="4"/>
  <c r="HS549" i="4"/>
  <c r="HS550" i="4"/>
  <c r="HS551" i="4"/>
  <c r="HS556" i="4"/>
  <c r="HS532" i="4"/>
  <c r="HS557" i="4"/>
  <c r="HS547" i="4"/>
  <c r="HS164" i="4"/>
  <c r="HS548" i="4"/>
  <c r="HS552" i="4"/>
  <c r="HS554" i="4"/>
  <c r="HS558" i="4"/>
  <c r="HS559" i="4"/>
  <c r="HS560" i="4"/>
  <c r="HS562" i="4"/>
  <c r="HS563" i="4"/>
  <c r="HS561" i="4"/>
  <c r="HS565" i="4"/>
  <c r="HS566" i="4"/>
  <c r="HD9" i="4"/>
  <c r="HD38" i="4" l="1"/>
  <c r="HS18" i="4"/>
  <c r="HS51" i="4"/>
  <c r="HD76" i="4"/>
  <c r="HS14" i="4"/>
  <c r="HS16" i="4"/>
  <c r="HS55" i="4"/>
  <c r="HS12" i="4"/>
  <c r="HD35" i="4"/>
  <c r="HS11" i="4"/>
  <c r="HS21" i="4"/>
  <c r="HD75" i="4"/>
  <c r="HD46" i="4"/>
  <c r="HS20" i="4"/>
  <c r="HS13" i="4"/>
  <c r="HS17" i="4"/>
  <c r="HD10" i="4"/>
  <c r="HD30" i="4"/>
  <c r="HD31" i="4"/>
  <c r="HD23" i="4"/>
  <c r="HD68" i="4"/>
  <c r="HD39" i="4"/>
  <c r="HS9" i="4"/>
  <c r="FS173" i="4"/>
  <c r="FS201" i="4"/>
  <c r="FQ201" i="4" s="1"/>
  <c r="FS188" i="4"/>
  <c r="FQ188" i="4" s="1"/>
  <c r="FS78" i="4"/>
  <c r="FS155" i="4"/>
  <c r="FS43" i="4"/>
  <c r="FQ43" i="4" s="1"/>
  <c r="FS77" i="4"/>
  <c r="FS65" i="4"/>
  <c r="FQ65" i="4" s="1"/>
  <c r="FS64" i="4"/>
  <c r="FQ64" i="4" s="1"/>
  <c r="GU116" i="4"/>
  <c r="GO116" i="4" s="1"/>
  <c r="GU69" i="4"/>
  <c r="GU79" i="4"/>
  <c r="GU66" i="4"/>
  <c r="GU83" i="4"/>
  <c r="GU92" i="4"/>
  <c r="GU163" i="4"/>
  <c r="GO163" i="4" s="1"/>
  <c r="GU113" i="4"/>
  <c r="GU34" i="4"/>
  <c r="GU82" i="4"/>
  <c r="GU108" i="4"/>
  <c r="GO108" i="4" s="1"/>
  <c r="GU36" i="4"/>
  <c r="GO36" i="4" s="1"/>
  <c r="GU56" i="4"/>
  <c r="GO56" i="4" s="1"/>
  <c r="GU37" i="4"/>
  <c r="GO37" i="4" s="1"/>
  <c r="GU87" i="4"/>
  <c r="GO87" i="4" s="1"/>
  <c r="GQ298" i="4"/>
  <c r="GO298" i="4" s="1"/>
  <c r="GD298" i="4"/>
  <c r="FQ298" i="4"/>
  <c r="FD298" i="4"/>
  <c r="EY298" i="4"/>
  <c r="ED298" i="4"/>
  <c r="DM298" i="4"/>
  <c r="DF298" i="4"/>
  <c r="CU298" i="4"/>
  <c r="CH298" i="4"/>
  <c r="BQ298" i="4"/>
  <c r="BD298" i="4"/>
  <c r="AS298" i="4"/>
  <c r="AP298" i="4"/>
  <c r="Y298" i="4"/>
  <c r="T298" i="4"/>
  <c r="Q298" i="4"/>
  <c r="J298" i="4"/>
  <c r="GQ229" i="4"/>
  <c r="GO229" i="4" s="1"/>
  <c r="GQ34" i="4"/>
  <c r="GQ162" i="4"/>
  <c r="GO162" i="4" s="1"/>
  <c r="GQ113" i="4"/>
  <c r="GQ69" i="4"/>
  <c r="GO69" i="4" s="1"/>
  <c r="GQ40" i="4"/>
  <c r="GO40" i="4" s="1"/>
  <c r="GQ92" i="4"/>
  <c r="GO92" i="4" s="1"/>
  <c r="HC37" i="4"/>
  <c r="HC87" i="4"/>
  <c r="HC130" i="4"/>
  <c r="HC279" i="4"/>
  <c r="FQ486" i="4"/>
  <c r="FD486" i="4"/>
  <c r="EY486" i="4"/>
  <c r="DF486" i="4"/>
  <c r="BQ486" i="4"/>
  <c r="BD486" i="4"/>
  <c r="AP486" i="4"/>
  <c r="Y486" i="4"/>
  <c r="T486" i="4"/>
  <c r="Q486" i="4"/>
  <c r="J486" i="4"/>
  <c r="HC84" i="4"/>
  <c r="HC59" i="4"/>
  <c r="HC44" i="4"/>
  <c r="HC79" i="4"/>
  <c r="HC52" i="4"/>
  <c r="HC66" i="4"/>
  <c r="HC93" i="4"/>
  <c r="HC99" i="4"/>
  <c r="HC40" i="4"/>
  <c r="HC83" i="4"/>
  <c r="HC106" i="4"/>
  <c r="HC29" i="4"/>
  <c r="HC81" i="4"/>
  <c r="HC57" i="4"/>
  <c r="HC133" i="4"/>
  <c r="HC54" i="4"/>
  <c r="HC112" i="4"/>
  <c r="HC72" i="4"/>
  <c r="GO261" i="4"/>
  <c r="GO91" i="4"/>
  <c r="GO551" i="4"/>
  <c r="GD551" i="4"/>
  <c r="FQ551" i="4"/>
  <c r="FD551" i="4"/>
  <c r="EY551" i="4"/>
  <c r="ED551" i="4"/>
  <c r="DM551" i="4"/>
  <c r="DF551" i="4"/>
  <c r="CU551" i="4"/>
  <c r="CH551" i="4"/>
  <c r="BQ551" i="4"/>
  <c r="BD551" i="4"/>
  <c r="AS551" i="4"/>
  <c r="AP551" i="4"/>
  <c r="Y551" i="4"/>
  <c r="T551" i="4"/>
  <c r="Q551" i="4"/>
  <c r="J551" i="4"/>
  <c r="GW87" i="4"/>
  <c r="GW37" i="4"/>
  <c r="GW279" i="4"/>
  <c r="GO279" i="4" s="1"/>
  <c r="GW130" i="4"/>
  <c r="GW40" i="4"/>
  <c r="GW106" i="4"/>
  <c r="GW83" i="4"/>
  <c r="GW34" i="4"/>
  <c r="GW84" i="4"/>
  <c r="GW59" i="4"/>
  <c r="GW44" i="4"/>
  <c r="GW54" i="4"/>
  <c r="GW112" i="4"/>
  <c r="GW72" i="4"/>
  <c r="GW52" i="4"/>
  <c r="GW66" i="4"/>
  <c r="GW79" i="4"/>
  <c r="GW99" i="4"/>
  <c r="GW93" i="4"/>
  <c r="GW81" i="4"/>
  <c r="GO81" i="4" s="1"/>
  <c r="GW29" i="4"/>
  <c r="GW133" i="4"/>
  <c r="GO133" i="4" s="1"/>
  <c r="GW57" i="4"/>
  <c r="GS280" i="4"/>
  <c r="GO280" i="4" s="1"/>
  <c r="GS196" i="4"/>
  <c r="GO196" i="4" s="1"/>
  <c r="GS130" i="4"/>
  <c r="GO130" i="4" s="1"/>
  <c r="GS37" i="4"/>
  <c r="GS72" i="4"/>
  <c r="GS54" i="4"/>
  <c r="GS113" i="4"/>
  <c r="GS42" i="4"/>
  <c r="GS93" i="4"/>
  <c r="GS79" i="4"/>
  <c r="GS106" i="4"/>
  <c r="GO106" i="4" s="1"/>
  <c r="GS83" i="4"/>
  <c r="GO83" i="4" s="1"/>
  <c r="GS57" i="4"/>
  <c r="GS29" i="4"/>
  <c r="GO29" i="4" s="1"/>
  <c r="GS44" i="4"/>
  <c r="GS59" i="4"/>
  <c r="GF29" i="4"/>
  <c r="GF213" i="4"/>
  <c r="GF260" i="4"/>
  <c r="GD260" i="4" s="1"/>
  <c r="GF83" i="4"/>
  <c r="GD83" i="4" s="1"/>
  <c r="GF223" i="4"/>
  <c r="GD223" i="4" s="1"/>
  <c r="GF52" i="4"/>
  <c r="GD52" i="4" s="1"/>
  <c r="GF81" i="4"/>
  <c r="GD81" i="4" s="1"/>
  <c r="GF91" i="4"/>
  <c r="GD91" i="4" s="1"/>
  <c r="GF42" i="4"/>
  <c r="GD42" i="4" s="1"/>
  <c r="HA54" i="4"/>
  <c r="HA72" i="4"/>
  <c r="HA52" i="4"/>
  <c r="HA105" i="4"/>
  <c r="HA200" i="4"/>
  <c r="HA118" i="4"/>
  <c r="HA59" i="4"/>
  <c r="HA44" i="4"/>
  <c r="HA34" i="4"/>
  <c r="HA56" i="4"/>
  <c r="HA36" i="4"/>
  <c r="HA92" i="4"/>
  <c r="HA79" i="4"/>
  <c r="HA66" i="4"/>
  <c r="HA93" i="4"/>
  <c r="HA99" i="4"/>
  <c r="HA19" i="4"/>
  <c r="HA57" i="4"/>
  <c r="HA27" i="4"/>
  <c r="HA113" i="4"/>
  <c r="HA42" i="4"/>
  <c r="HA73" i="4"/>
  <c r="GD404" i="4"/>
  <c r="GO404" i="4"/>
  <c r="FQ404" i="4"/>
  <c r="FD404" i="4"/>
  <c r="EY404" i="4"/>
  <c r="ED404" i="4"/>
  <c r="DM404" i="4"/>
  <c r="DF404" i="4"/>
  <c r="CU404" i="4"/>
  <c r="CH404" i="4"/>
  <c r="BQ404" i="4"/>
  <c r="BD404" i="4"/>
  <c r="AS404" i="4"/>
  <c r="AP404" i="4"/>
  <c r="Y404" i="4"/>
  <c r="T404" i="4"/>
  <c r="Q404" i="4"/>
  <c r="J404" i="4"/>
  <c r="GN196" i="4"/>
  <c r="GN37" i="4"/>
  <c r="GN87" i="4"/>
  <c r="GN44" i="4"/>
  <c r="GD44" i="4" s="1"/>
  <c r="GN34" i="4"/>
  <c r="GD34" i="4" s="1"/>
  <c r="GN27" i="4"/>
  <c r="GD27" i="4" s="1"/>
  <c r="GN19" i="4"/>
  <c r="GD19" i="4" s="1"/>
  <c r="GJ213" i="4"/>
  <c r="GJ44" i="4"/>
  <c r="GJ56" i="4"/>
  <c r="GD56" i="4" s="1"/>
  <c r="GJ40" i="4"/>
  <c r="GD40" i="4" s="1"/>
  <c r="GJ34" i="4"/>
  <c r="GJ36" i="4"/>
  <c r="GJ92" i="4"/>
  <c r="GD92" i="4" s="1"/>
  <c r="GJ69" i="4"/>
  <c r="GD69" i="4" s="1"/>
  <c r="GD279" i="4"/>
  <c r="FQ279" i="4"/>
  <c r="FD279" i="4"/>
  <c r="EY279" i="4"/>
  <c r="ED279" i="4"/>
  <c r="DM279" i="4"/>
  <c r="DF279" i="4"/>
  <c r="CU279" i="4"/>
  <c r="CH279" i="4"/>
  <c r="BQ279" i="4"/>
  <c r="BD279" i="4"/>
  <c r="AS279" i="4"/>
  <c r="AP279" i="4"/>
  <c r="Y279" i="4"/>
  <c r="T279" i="4"/>
  <c r="Q279" i="4"/>
  <c r="J279" i="4"/>
  <c r="GY105" i="4"/>
  <c r="GY200" i="4"/>
  <c r="GY118" i="4"/>
  <c r="GY54" i="4"/>
  <c r="GY112" i="4"/>
  <c r="GY72" i="4"/>
  <c r="GY52" i="4"/>
  <c r="GY113" i="4"/>
  <c r="GY42" i="4"/>
  <c r="GY73" i="4"/>
  <c r="GY66" i="4"/>
  <c r="GY79" i="4"/>
  <c r="GY99" i="4"/>
  <c r="GY93" i="4"/>
  <c r="GY34" i="4"/>
  <c r="GY84" i="4"/>
  <c r="GY59" i="4"/>
  <c r="GY44" i="4"/>
  <c r="GY82" i="4"/>
  <c r="GY27" i="4"/>
  <c r="GY19" i="4"/>
  <c r="GY57" i="4"/>
  <c r="GD246" i="4"/>
  <c r="J358" i="4"/>
  <c r="Q358" i="4"/>
  <c r="T358" i="4"/>
  <c r="Y358" i="4"/>
  <c r="AP358" i="4"/>
  <c r="BD358" i="4"/>
  <c r="BQ358" i="4"/>
  <c r="DF358" i="4"/>
  <c r="EY358" i="4"/>
  <c r="FD358" i="4"/>
  <c r="FQ358" i="4"/>
  <c r="FQ422" i="4"/>
  <c r="FD422" i="4"/>
  <c r="EY422" i="4"/>
  <c r="DF422" i="4"/>
  <c r="BQ422" i="4"/>
  <c r="BD422" i="4"/>
  <c r="AP422" i="4"/>
  <c r="Y422" i="4"/>
  <c r="T422" i="4"/>
  <c r="Q422" i="4"/>
  <c r="J422" i="4"/>
  <c r="GD490" i="4"/>
  <c r="GD424" i="4"/>
  <c r="GO424" i="4"/>
  <c r="FQ424" i="4"/>
  <c r="FD424" i="4"/>
  <c r="EY424" i="4"/>
  <c r="ED424" i="4"/>
  <c r="DM424" i="4"/>
  <c r="DF424" i="4"/>
  <c r="CU424" i="4"/>
  <c r="CH424" i="4"/>
  <c r="BQ424" i="4"/>
  <c r="BD424" i="4"/>
  <c r="AS424" i="4"/>
  <c r="AP424" i="4"/>
  <c r="Y424" i="4"/>
  <c r="T424" i="4"/>
  <c r="Q424" i="4"/>
  <c r="J424" i="4"/>
  <c r="FQ299" i="4"/>
  <c r="FD299" i="4"/>
  <c r="EY299" i="4"/>
  <c r="DF299" i="4"/>
  <c r="BQ299" i="4"/>
  <c r="BD299" i="4"/>
  <c r="AP299" i="4"/>
  <c r="Y299" i="4"/>
  <c r="T299" i="4"/>
  <c r="Q299" i="4"/>
  <c r="J299" i="4"/>
  <c r="FQ373" i="4"/>
  <c r="FD373" i="4"/>
  <c r="EY373" i="4"/>
  <c r="DF373" i="4"/>
  <c r="BQ373" i="4"/>
  <c r="BD373" i="4"/>
  <c r="AP373" i="4"/>
  <c r="Y373" i="4"/>
  <c r="T373" i="4"/>
  <c r="Q373" i="4"/>
  <c r="J373" i="4"/>
  <c r="FQ247" i="4"/>
  <c r="FD247" i="4"/>
  <c r="EY247" i="4"/>
  <c r="DF247" i="4"/>
  <c r="BQ247" i="4"/>
  <c r="BD247" i="4"/>
  <c r="AP247" i="4"/>
  <c r="Y247" i="4"/>
  <c r="T247" i="4"/>
  <c r="Q247" i="4"/>
  <c r="J247" i="4"/>
  <c r="GL196" i="4"/>
  <c r="GD196" i="4" s="1"/>
  <c r="GL116" i="4"/>
  <c r="GD116" i="4" s="1"/>
  <c r="GL69" i="4"/>
  <c r="GL63" i="4"/>
  <c r="GL62" i="4"/>
  <c r="GD62" i="4" s="1"/>
  <c r="GL37" i="4"/>
  <c r="GD37" i="4" s="1"/>
  <c r="GL87" i="4"/>
  <c r="GD87" i="4" s="1"/>
  <c r="GH73" i="4"/>
  <c r="GD73" i="4" s="1"/>
  <c r="GH260" i="4"/>
  <c r="GH34" i="4"/>
  <c r="GH130" i="4"/>
  <c r="GD130" i="4" s="1"/>
  <c r="GH52" i="4"/>
  <c r="GH213" i="4"/>
  <c r="GD213" i="4" s="1"/>
  <c r="GH29" i="4"/>
  <c r="GD29" i="4" s="1"/>
  <c r="GH63" i="4"/>
  <c r="GD63" i="4" s="1"/>
  <c r="GH36" i="4"/>
  <c r="GD36" i="4" s="1"/>
  <c r="GO11" i="4"/>
  <c r="GO340" i="4"/>
  <c r="GO191" i="4"/>
  <c r="GO346" i="4"/>
  <c r="GO356" i="4"/>
  <c r="GO50" i="4"/>
  <c r="GO137" i="4"/>
  <c r="GO341" i="4"/>
  <c r="GO357" i="4"/>
  <c r="GO115" i="4"/>
  <c r="GO360" i="4"/>
  <c r="GO226" i="4"/>
  <c r="GO361" i="4"/>
  <c r="GO270" i="4"/>
  <c r="GO363" i="4"/>
  <c r="GO189" i="4"/>
  <c r="GO364" i="4"/>
  <c r="GO193" i="4"/>
  <c r="GO366" i="4"/>
  <c r="GO234" i="4"/>
  <c r="GO269" i="4"/>
  <c r="GO368" i="4"/>
  <c r="GO350" i="4"/>
  <c r="GO369" i="4"/>
  <c r="GO138" i="4"/>
  <c r="GO351" i="4"/>
  <c r="GO252" i="4"/>
  <c r="GO372" i="4"/>
  <c r="GO120" i="4"/>
  <c r="GO374" i="4"/>
  <c r="GO375" i="4"/>
  <c r="GO376" i="4"/>
  <c r="GO377" i="4"/>
  <c r="GO62" i="4"/>
  <c r="GO378" i="4"/>
  <c r="GO379" i="4"/>
  <c r="GO380" i="4"/>
  <c r="GO180" i="4"/>
  <c r="GO20" i="4"/>
  <c r="GO194" i="4"/>
  <c r="GO12" i="4"/>
  <c r="GO381" i="4"/>
  <c r="GO382" i="4"/>
  <c r="GO297" i="4"/>
  <c r="GO71" i="4"/>
  <c r="GO13" i="4"/>
  <c r="GO388" i="4"/>
  <c r="GO390" i="4"/>
  <c r="GO214" i="4"/>
  <c r="GO48" i="4"/>
  <c r="GO392" i="4"/>
  <c r="GO393" i="4"/>
  <c r="GO394" i="4"/>
  <c r="GO237" i="4"/>
  <c r="GO284" i="4"/>
  <c r="GO396" i="4"/>
  <c r="GO397" i="4"/>
  <c r="GO398" i="4"/>
  <c r="GO399" i="4"/>
  <c r="GO329" i="4"/>
  <c r="GO400" i="4"/>
  <c r="GO330" i="4"/>
  <c r="GO403" i="4"/>
  <c r="GO25" i="4"/>
  <c r="GO405" i="4"/>
  <c r="GO15" i="4"/>
  <c r="GO300" i="4"/>
  <c r="GO303" i="4"/>
  <c r="GO406" i="4"/>
  <c r="GO249" i="4"/>
  <c r="GO408" i="4"/>
  <c r="GO239" i="4"/>
  <c r="GO347" i="4"/>
  <c r="GO409" i="4"/>
  <c r="GO411" i="4"/>
  <c r="GO271" i="4"/>
  <c r="GO413" i="4"/>
  <c r="GO415" i="4"/>
  <c r="GO416" i="4"/>
  <c r="GO169" i="4"/>
  <c r="GO170" i="4"/>
  <c r="GO417" i="4"/>
  <c r="GO223" i="4"/>
  <c r="GO227" i="4"/>
  <c r="GO28" i="4"/>
  <c r="GO215" i="4"/>
  <c r="GO419" i="4"/>
  <c r="GO421" i="4"/>
  <c r="GO74" i="4"/>
  <c r="GO203" i="4"/>
  <c r="GO197" i="4"/>
  <c r="GO426" i="4"/>
  <c r="GO228" i="4"/>
  <c r="GO256" i="4"/>
  <c r="GO428" i="4"/>
  <c r="GO24" i="4"/>
  <c r="GO240" i="4"/>
  <c r="GO290" i="4"/>
  <c r="GO431" i="4"/>
  <c r="GO432" i="4"/>
  <c r="GO433" i="4"/>
  <c r="GO435" i="4"/>
  <c r="GO437" i="4"/>
  <c r="GO352" i="4"/>
  <c r="GO216" i="4"/>
  <c r="GO439" i="4"/>
  <c r="GO440" i="4"/>
  <c r="GO442" i="4"/>
  <c r="GO225" i="4"/>
  <c r="GO318" i="4"/>
  <c r="GO444" i="4"/>
  <c r="GO204" i="4"/>
  <c r="GO445" i="4"/>
  <c r="GO70" i="4"/>
  <c r="GO176" i="4"/>
  <c r="GO448" i="4"/>
  <c r="GO21" i="4"/>
  <c r="GO89" i="4"/>
  <c r="GO449" i="4"/>
  <c r="GO174" i="4"/>
  <c r="GO450" i="4"/>
  <c r="GO451" i="4"/>
  <c r="GO127" i="4"/>
  <c r="GO33" i="4"/>
  <c r="GO51" i="4"/>
  <c r="GO323" i="4"/>
  <c r="GO453" i="4"/>
  <c r="GO18" i="4"/>
  <c r="GO319" i="4"/>
  <c r="GO454" i="4"/>
  <c r="GO455" i="4"/>
  <c r="GO457" i="4"/>
  <c r="GO459" i="4"/>
  <c r="GO460" i="4"/>
  <c r="GO461" i="4"/>
  <c r="GO110" i="4"/>
  <c r="GO462" i="4"/>
  <c r="GO304" i="4"/>
  <c r="GO47" i="4"/>
  <c r="GO219" i="4"/>
  <c r="GO466" i="4"/>
  <c r="GO467" i="4"/>
  <c r="GO353" i="4"/>
  <c r="GO58" i="4"/>
  <c r="GO145" i="4"/>
  <c r="GO55" i="4"/>
  <c r="GO335" i="4"/>
  <c r="GO470" i="4"/>
  <c r="GO471" i="4"/>
  <c r="GO473" i="4"/>
  <c r="GO148" i="4"/>
  <c r="GO166" i="4"/>
  <c r="GO474" i="4"/>
  <c r="GO476" i="4"/>
  <c r="GO477" i="4"/>
  <c r="GO478" i="4"/>
  <c r="GO49" i="4"/>
  <c r="GO480" i="4"/>
  <c r="GO482" i="4"/>
  <c r="GO61" i="4"/>
  <c r="GO220" i="4"/>
  <c r="GO171" i="4"/>
  <c r="GO305" i="4"/>
  <c r="GO485" i="4"/>
  <c r="GO17" i="4"/>
  <c r="GO487" i="4"/>
  <c r="GO488" i="4"/>
  <c r="GO489" i="4"/>
  <c r="GO490" i="4"/>
  <c r="GO331" i="4"/>
  <c r="GO272" i="4"/>
  <c r="GO491" i="4"/>
  <c r="GO342" i="4"/>
  <c r="GO494" i="4"/>
  <c r="GO495" i="4"/>
  <c r="GO281" i="4"/>
  <c r="GO63" i="4"/>
  <c r="GO500" i="4"/>
  <c r="GO177" i="4"/>
  <c r="GO326" i="4"/>
  <c r="GO292" i="4"/>
  <c r="GO16" i="4"/>
  <c r="GO502" i="4"/>
  <c r="GO230" i="4"/>
  <c r="GO503" i="4"/>
  <c r="GO172" i="4"/>
  <c r="GO504" i="4"/>
  <c r="GO45" i="4"/>
  <c r="GO506" i="4"/>
  <c r="GO260" i="4"/>
  <c r="GO278" i="4"/>
  <c r="GO508" i="4"/>
  <c r="GO273" i="4"/>
  <c r="GO32" i="4"/>
  <c r="GO9" i="4"/>
  <c r="GO512" i="4"/>
  <c r="GO513" i="4"/>
  <c r="GO514" i="4"/>
  <c r="GO515" i="4"/>
  <c r="GO274" i="4"/>
  <c r="GO516" i="4"/>
  <c r="GO517" i="4"/>
  <c r="GO518" i="4"/>
  <c r="GO336" i="4"/>
  <c r="GO146" i="4"/>
  <c r="GO521" i="4"/>
  <c r="GO522" i="4"/>
  <c r="GO179" i="4"/>
  <c r="GO524" i="4"/>
  <c r="GO526" i="4"/>
  <c r="GO26" i="4"/>
  <c r="GO527" i="4"/>
  <c r="GO244" i="4"/>
  <c r="GO528" i="4"/>
  <c r="GO327" i="4"/>
  <c r="GO88" i="4"/>
  <c r="GO531" i="4"/>
  <c r="GO533" i="4"/>
  <c r="GO534" i="4"/>
  <c r="GO190" i="4"/>
  <c r="GO537" i="4"/>
  <c r="GO538" i="4"/>
  <c r="GO178" i="4"/>
  <c r="GO22" i="4"/>
  <c r="GO539" i="4"/>
  <c r="GO540" i="4"/>
  <c r="GO541" i="4"/>
  <c r="GO213" i="4"/>
  <c r="GO542" i="4"/>
  <c r="GO543" i="4"/>
  <c r="GO544" i="4"/>
  <c r="GO545" i="4"/>
  <c r="GO549" i="4"/>
  <c r="GO550" i="4"/>
  <c r="GO14" i="4"/>
  <c r="GO556" i="4"/>
  <c r="GO102" i="4"/>
  <c r="GO557" i="4"/>
  <c r="GO164" i="4"/>
  <c r="GO94" i="4"/>
  <c r="GO245" i="4"/>
  <c r="GO182" i="4"/>
  <c r="GO562" i="4"/>
  <c r="GO563" i="4"/>
  <c r="GO565" i="4"/>
  <c r="GO246" i="4"/>
  <c r="GD11" i="4"/>
  <c r="GD340" i="4"/>
  <c r="GD191" i="4"/>
  <c r="GD261" i="4"/>
  <c r="GD346" i="4"/>
  <c r="GD356" i="4"/>
  <c r="GD50" i="4"/>
  <c r="GD137" i="4"/>
  <c r="GD341" i="4"/>
  <c r="GD357" i="4"/>
  <c r="GD115" i="4"/>
  <c r="GD360" i="4"/>
  <c r="GD226" i="4"/>
  <c r="GD361" i="4"/>
  <c r="GD270" i="4"/>
  <c r="GD363" i="4"/>
  <c r="GD189" i="4"/>
  <c r="GD364" i="4"/>
  <c r="GD193" i="4"/>
  <c r="GD366" i="4"/>
  <c r="GD234" i="4"/>
  <c r="GD200" i="4"/>
  <c r="GD269" i="4"/>
  <c r="GD368" i="4"/>
  <c r="GD350" i="4"/>
  <c r="GD369" i="4"/>
  <c r="GD138" i="4"/>
  <c r="GD351" i="4"/>
  <c r="GD252" i="4"/>
  <c r="GD372" i="4"/>
  <c r="GD120" i="4"/>
  <c r="GD374" i="4"/>
  <c r="GD375" i="4"/>
  <c r="GD376" i="4"/>
  <c r="GD377" i="4"/>
  <c r="GD378" i="4"/>
  <c r="GD379" i="4"/>
  <c r="GD380" i="4"/>
  <c r="GD180" i="4"/>
  <c r="GD20" i="4"/>
  <c r="GD194" i="4"/>
  <c r="GD12" i="4"/>
  <c r="GD381" i="4"/>
  <c r="GD382" i="4"/>
  <c r="GD297" i="4"/>
  <c r="GD71" i="4"/>
  <c r="GD13" i="4"/>
  <c r="GD388" i="4"/>
  <c r="GD390" i="4"/>
  <c r="GD214" i="4"/>
  <c r="GD163" i="4"/>
  <c r="GD48" i="4"/>
  <c r="GD106" i="4"/>
  <c r="GD392" i="4"/>
  <c r="GD393" i="4"/>
  <c r="GD394" i="4"/>
  <c r="GD237" i="4"/>
  <c r="GD284" i="4"/>
  <c r="GD396" i="4"/>
  <c r="GD397" i="4"/>
  <c r="GD79" i="4"/>
  <c r="GD398" i="4"/>
  <c r="GD399" i="4"/>
  <c r="GD329" i="4"/>
  <c r="GD400" i="4"/>
  <c r="GD330" i="4"/>
  <c r="GD403" i="4"/>
  <c r="GD25" i="4"/>
  <c r="GD405" i="4"/>
  <c r="GD15" i="4"/>
  <c r="GD300" i="4"/>
  <c r="GD303" i="4"/>
  <c r="GD406" i="4"/>
  <c r="GD249" i="4"/>
  <c r="GD408" i="4"/>
  <c r="GD239" i="4"/>
  <c r="GD347" i="4"/>
  <c r="GD409" i="4"/>
  <c r="GD411" i="4"/>
  <c r="GD271" i="4"/>
  <c r="GD413" i="4"/>
  <c r="GD415" i="4"/>
  <c r="GD416" i="4"/>
  <c r="GD169" i="4"/>
  <c r="GD170" i="4"/>
  <c r="GD417" i="4"/>
  <c r="GD227" i="4"/>
  <c r="GD28" i="4"/>
  <c r="GD215" i="4"/>
  <c r="GD419" i="4"/>
  <c r="GD421" i="4"/>
  <c r="GD74" i="4"/>
  <c r="GD203" i="4"/>
  <c r="GD197" i="4"/>
  <c r="GD426" i="4"/>
  <c r="GD228" i="4"/>
  <c r="GD256" i="4"/>
  <c r="GD428" i="4"/>
  <c r="GD24" i="4"/>
  <c r="GD240" i="4"/>
  <c r="GD280" i="4"/>
  <c r="GD290" i="4"/>
  <c r="GD431" i="4"/>
  <c r="GD432" i="4"/>
  <c r="GD118" i="4"/>
  <c r="GD57" i="4"/>
  <c r="GD433" i="4"/>
  <c r="GD435" i="4"/>
  <c r="GD437" i="4"/>
  <c r="GD352" i="4"/>
  <c r="GD216" i="4"/>
  <c r="GD439" i="4"/>
  <c r="GD440" i="4"/>
  <c r="GD442" i="4"/>
  <c r="GD225" i="4"/>
  <c r="GD318" i="4"/>
  <c r="GD444" i="4"/>
  <c r="GD204" i="4"/>
  <c r="GD445" i="4"/>
  <c r="GD70" i="4"/>
  <c r="GD176" i="4"/>
  <c r="GD448" i="4"/>
  <c r="GD21" i="4"/>
  <c r="GD89" i="4"/>
  <c r="GD449" i="4"/>
  <c r="GD174" i="4"/>
  <c r="GD450" i="4"/>
  <c r="GD451" i="4"/>
  <c r="GD127" i="4"/>
  <c r="GD33" i="4"/>
  <c r="GD51" i="4"/>
  <c r="GD323" i="4"/>
  <c r="GD453" i="4"/>
  <c r="GD18" i="4"/>
  <c r="GD319" i="4"/>
  <c r="GD454" i="4"/>
  <c r="GD455" i="4"/>
  <c r="GD457" i="4"/>
  <c r="GD459" i="4"/>
  <c r="GD460" i="4"/>
  <c r="GD461" i="4"/>
  <c r="GD110" i="4"/>
  <c r="GD462" i="4"/>
  <c r="GD59" i="4"/>
  <c r="GD304" i="4"/>
  <c r="GD112" i="4"/>
  <c r="GD47" i="4"/>
  <c r="GD219" i="4"/>
  <c r="GD466" i="4"/>
  <c r="GD467" i="4"/>
  <c r="GD84" i="4"/>
  <c r="GD353" i="4"/>
  <c r="GD58" i="4"/>
  <c r="GD145" i="4"/>
  <c r="GD55" i="4"/>
  <c r="GD335" i="4"/>
  <c r="GD470" i="4"/>
  <c r="GD471" i="4"/>
  <c r="GD66" i="4"/>
  <c r="GD473" i="4"/>
  <c r="GD148" i="4"/>
  <c r="GD166" i="4"/>
  <c r="GD474" i="4"/>
  <c r="GD476" i="4"/>
  <c r="GD477" i="4"/>
  <c r="GD478" i="4"/>
  <c r="GD49" i="4"/>
  <c r="GD480" i="4"/>
  <c r="GD482" i="4"/>
  <c r="GD61" i="4"/>
  <c r="GD220" i="4"/>
  <c r="GD171" i="4"/>
  <c r="GD72" i="4"/>
  <c r="GD305" i="4"/>
  <c r="GD485" i="4"/>
  <c r="GD17" i="4"/>
  <c r="GD133" i="4"/>
  <c r="GD487" i="4"/>
  <c r="GD93" i="4"/>
  <c r="GD488" i="4"/>
  <c r="GD489" i="4"/>
  <c r="GD331" i="4"/>
  <c r="GD272" i="4"/>
  <c r="GD491" i="4"/>
  <c r="GD229" i="4"/>
  <c r="GD342" i="4"/>
  <c r="GD494" i="4"/>
  <c r="GD495" i="4"/>
  <c r="GD281" i="4"/>
  <c r="GD500" i="4"/>
  <c r="GD177" i="4"/>
  <c r="GD326" i="4"/>
  <c r="GD292" i="4"/>
  <c r="GD16" i="4"/>
  <c r="GD82" i="4"/>
  <c r="GD502" i="4"/>
  <c r="GD230" i="4"/>
  <c r="GD503" i="4"/>
  <c r="GD108" i="4"/>
  <c r="GD172" i="4"/>
  <c r="GD504" i="4"/>
  <c r="GD45" i="4"/>
  <c r="GD506" i="4"/>
  <c r="GD105" i="4"/>
  <c r="GD278" i="4"/>
  <c r="GD508" i="4"/>
  <c r="GD273" i="4"/>
  <c r="GD32" i="4"/>
  <c r="GD9" i="4"/>
  <c r="GD512" i="4"/>
  <c r="GD513" i="4"/>
  <c r="GD514" i="4"/>
  <c r="GD515" i="4"/>
  <c r="GD274" i="4"/>
  <c r="GD516" i="4"/>
  <c r="GD517" i="4"/>
  <c r="GD518" i="4"/>
  <c r="GD336" i="4"/>
  <c r="GD146" i="4"/>
  <c r="GD521" i="4"/>
  <c r="GD522" i="4"/>
  <c r="GD179" i="4"/>
  <c r="GD524" i="4"/>
  <c r="GD526" i="4"/>
  <c r="GD26" i="4"/>
  <c r="GD527" i="4"/>
  <c r="GD244" i="4"/>
  <c r="GD99" i="4"/>
  <c r="GD528" i="4"/>
  <c r="GD327" i="4"/>
  <c r="GD88" i="4"/>
  <c r="GD531" i="4"/>
  <c r="GD533" i="4"/>
  <c r="GD534" i="4"/>
  <c r="GD190" i="4"/>
  <c r="GD537" i="4"/>
  <c r="GD538" i="4"/>
  <c r="GD178" i="4"/>
  <c r="GD22" i="4"/>
  <c r="GD539" i="4"/>
  <c r="GD540" i="4"/>
  <c r="GD541" i="4"/>
  <c r="GD542" i="4"/>
  <c r="GD543" i="4"/>
  <c r="GD544" i="4"/>
  <c r="GD545" i="4"/>
  <c r="GD549" i="4"/>
  <c r="GD550" i="4"/>
  <c r="GD14" i="4"/>
  <c r="GD556" i="4"/>
  <c r="GD102" i="4"/>
  <c r="GD557" i="4"/>
  <c r="GD164" i="4"/>
  <c r="GD94" i="4"/>
  <c r="GD245" i="4"/>
  <c r="GD54" i="4"/>
  <c r="GD113" i="4"/>
  <c r="GD182" i="4"/>
  <c r="GD562" i="4"/>
  <c r="GD162" i="4"/>
  <c r="GD563" i="4"/>
  <c r="GD565" i="4"/>
  <c r="GO136" i="4"/>
  <c r="GD136" i="4"/>
  <c r="E373" i="4" l="1"/>
  <c r="E358" i="4"/>
  <c r="E299" i="4"/>
  <c r="E279" i="4"/>
  <c r="E424" i="4"/>
  <c r="E298" i="4"/>
  <c r="E551" i="4"/>
  <c r="E247" i="4"/>
  <c r="E404" i="4"/>
  <c r="E486" i="4"/>
  <c r="E422" i="4"/>
  <c r="GO112" i="4"/>
  <c r="GO99" i="4"/>
  <c r="GO52" i="4"/>
  <c r="GO72" i="4"/>
  <c r="GO79" i="4"/>
  <c r="GO57" i="4"/>
  <c r="GO44" i="4"/>
  <c r="GO59" i="4"/>
  <c r="GO42" i="4"/>
  <c r="GO34" i="4"/>
  <c r="GO93" i="4"/>
  <c r="GO113" i="4"/>
  <c r="GO84" i="4"/>
  <c r="GO54" i="4"/>
  <c r="GO66" i="4"/>
  <c r="GO27" i="4"/>
  <c r="GO73" i="4"/>
  <c r="GO82" i="4"/>
  <c r="GO105" i="4"/>
  <c r="GO200" i="4"/>
  <c r="GO19" i="4"/>
  <c r="GO118" i="4"/>
  <c r="FQ402" i="4"/>
  <c r="FQ507" i="4"/>
  <c r="FQ11" i="4"/>
  <c r="FQ12" i="4"/>
  <c r="FQ13" i="4"/>
  <c r="FQ15" i="4"/>
  <c r="FQ21" i="4"/>
  <c r="FQ16" i="4"/>
  <c r="FQ18" i="4"/>
  <c r="FQ17" i="4"/>
  <c r="FQ32" i="4"/>
  <c r="FQ33" i="4"/>
  <c r="FQ19" i="4"/>
  <c r="FQ22" i="4"/>
  <c r="FQ28" i="4"/>
  <c r="FQ14" i="4"/>
  <c r="FQ238" i="4"/>
  <c r="FQ24" i="4"/>
  <c r="FQ26" i="4"/>
  <c r="FQ20" i="4"/>
  <c r="FQ47" i="4"/>
  <c r="FQ243" i="4"/>
  <c r="FQ248" i="4"/>
  <c r="FQ29" i="4"/>
  <c r="FQ25" i="4"/>
  <c r="FQ58" i="4"/>
  <c r="FQ50" i="4"/>
  <c r="FQ45" i="4"/>
  <c r="FQ37" i="4"/>
  <c r="FQ250" i="4"/>
  <c r="FQ48" i="4"/>
  <c r="FQ49" i="4"/>
  <c r="FQ54" i="4"/>
  <c r="FQ70" i="4"/>
  <c r="FQ62" i="4"/>
  <c r="FQ34" i="4"/>
  <c r="FQ27" i="4"/>
  <c r="FQ63" i="4"/>
  <c r="FQ52" i="4"/>
  <c r="FQ40" i="4"/>
  <c r="FQ51" i="4"/>
  <c r="FQ251" i="4"/>
  <c r="FQ74" i="4"/>
  <c r="FQ253" i="4"/>
  <c r="FQ36" i="4"/>
  <c r="FQ55" i="4"/>
  <c r="FQ44" i="4"/>
  <c r="FQ254" i="4"/>
  <c r="FQ71" i="4"/>
  <c r="FQ102" i="4"/>
  <c r="FQ255" i="4"/>
  <c r="FQ262" i="4"/>
  <c r="FQ59" i="4"/>
  <c r="FQ56" i="4"/>
  <c r="FQ72" i="4"/>
  <c r="FQ263" i="4"/>
  <c r="FQ57" i="4"/>
  <c r="FQ110" i="4"/>
  <c r="FQ73" i="4"/>
  <c r="FQ88" i="4"/>
  <c r="FQ89" i="4"/>
  <c r="FQ264" i="4"/>
  <c r="FQ94" i="4"/>
  <c r="FQ35" i="4"/>
  <c r="FQ120" i="4"/>
  <c r="FQ61" i="4"/>
  <c r="FQ66" i="4"/>
  <c r="FQ42" i="4"/>
  <c r="FQ83" i="4"/>
  <c r="FQ265" i="4"/>
  <c r="FQ132" i="4"/>
  <c r="FQ266" i="4"/>
  <c r="FQ136" i="4"/>
  <c r="FQ138" i="4"/>
  <c r="FQ108" i="4"/>
  <c r="FQ267" i="4"/>
  <c r="FQ84" i="4"/>
  <c r="FQ268" i="4"/>
  <c r="FQ82" i="4"/>
  <c r="FQ145" i="4"/>
  <c r="FQ105" i="4"/>
  <c r="FQ148" i="4"/>
  <c r="FQ99" i="4"/>
  <c r="FQ275" i="4"/>
  <c r="FQ276" i="4"/>
  <c r="FQ277" i="4"/>
  <c r="FQ79" i="4"/>
  <c r="FQ282" i="4"/>
  <c r="FQ283" i="4"/>
  <c r="FQ166" i="4"/>
  <c r="FQ285" i="4"/>
  <c r="FQ93" i="4"/>
  <c r="FQ286" i="4"/>
  <c r="FQ169" i="4"/>
  <c r="FQ287" i="4"/>
  <c r="FQ170" i="4"/>
  <c r="FQ171" i="4"/>
  <c r="FQ172" i="4"/>
  <c r="FQ174" i="4"/>
  <c r="FQ288" i="4"/>
  <c r="FQ153" i="4"/>
  <c r="FQ176" i="4"/>
  <c r="FQ177" i="4"/>
  <c r="FQ178" i="4"/>
  <c r="FQ91" i="4"/>
  <c r="FQ106" i="4"/>
  <c r="FQ179" i="4"/>
  <c r="FQ289" i="4"/>
  <c r="FQ182" i="4"/>
  <c r="FQ291" i="4"/>
  <c r="FQ189" i="4"/>
  <c r="FQ293" i="4"/>
  <c r="FQ294" i="4"/>
  <c r="FQ295" i="4"/>
  <c r="FQ190" i="4"/>
  <c r="FQ118" i="4"/>
  <c r="FQ296" i="4"/>
  <c r="FQ301" i="4"/>
  <c r="FQ197" i="4"/>
  <c r="FQ302" i="4"/>
  <c r="FQ306" i="4"/>
  <c r="FQ203" i="4"/>
  <c r="FQ204" i="4"/>
  <c r="FQ146" i="4"/>
  <c r="FQ186" i="4"/>
  <c r="FQ307" i="4"/>
  <c r="FQ308" i="4"/>
  <c r="FQ31" i="4"/>
  <c r="FQ309" i="4"/>
  <c r="FQ310" i="4"/>
  <c r="FQ214" i="4"/>
  <c r="FQ215" i="4"/>
  <c r="FQ216" i="4"/>
  <c r="FQ219" i="4"/>
  <c r="FQ220" i="4"/>
  <c r="FQ311" i="4"/>
  <c r="FQ233" i="4"/>
  <c r="FQ225" i="4"/>
  <c r="FQ230" i="4"/>
  <c r="FQ162" i="4"/>
  <c r="FQ312" i="4"/>
  <c r="FQ237" i="4"/>
  <c r="FQ107" i="4"/>
  <c r="FQ239" i="4"/>
  <c r="FQ133" i="4"/>
  <c r="FQ245" i="4"/>
  <c r="FQ313" i="4"/>
  <c r="FQ246" i="4"/>
  <c r="FQ314" i="4"/>
  <c r="FQ249" i="4"/>
  <c r="FQ252" i="4"/>
  <c r="FQ81" i="4"/>
  <c r="FQ315" i="4"/>
  <c r="FQ316" i="4"/>
  <c r="FQ87" i="4"/>
  <c r="FQ130" i="4"/>
  <c r="FQ256" i="4"/>
  <c r="FQ30" i="4"/>
  <c r="FQ261" i="4"/>
  <c r="FQ317" i="4"/>
  <c r="FQ320" i="4"/>
  <c r="FQ269" i="4"/>
  <c r="FQ270" i="4"/>
  <c r="FQ271" i="4"/>
  <c r="FQ272" i="4"/>
  <c r="FQ273" i="4"/>
  <c r="FQ274" i="4"/>
  <c r="FQ321" i="4"/>
  <c r="FQ322" i="4"/>
  <c r="FQ324" i="4"/>
  <c r="FQ325" i="4"/>
  <c r="FQ328" i="4"/>
  <c r="FQ284" i="4"/>
  <c r="FQ332" i="4"/>
  <c r="FQ333" i="4"/>
  <c r="FQ334" i="4"/>
  <c r="FQ337" i="4"/>
  <c r="FQ290" i="4"/>
  <c r="FQ338" i="4"/>
  <c r="FQ292" i="4"/>
  <c r="FQ121" i="4"/>
  <c r="FQ339" i="4"/>
  <c r="FQ343" i="4"/>
  <c r="FQ23" i="4"/>
  <c r="FQ344" i="4"/>
  <c r="FQ297" i="4"/>
  <c r="FQ236" i="4"/>
  <c r="FQ345" i="4"/>
  <c r="FQ348" i="4"/>
  <c r="FQ208" i="4"/>
  <c r="FQ303" i="4"/>
  <c r="FQ304" i="4"/>
  <c r="FQ305" i="4"/>
  <c r="FQ349" i="4"/>
  <c r="FQ354" i="4"/>
  <c r="FQ355" i="4"/>
  <c r="FQ187" i="4"/>
  <c r="FQ46" i="4"/>
  <c r="FQ359" i="4"/>
  <c r="FQ318" i="4"/>
  <c r="FQ319" i="4"/>
  <c r="FQ362" i="4"/>
  <c r="FQ154" i="4"/>
  <c r="FQ365" i="4"/>
  <c r="FQ323" i="4"/>
  <c r="FQ39" i="4"/>
  <c r="FQ326" i="4"/>
  <c r="FQ327" i="4"/>
  <c r="FQ367" i="4"/>
  <c r="FQ123" i="4"/>
  <c r="FQ329" i="4"/>
  <c r="FQ330" i="4"/>
  <c r="FQ331" i="4"/>
  <c r="FQ370" i="4"/>
  <c r="FQ335" i="4"/>
  <c r="FQ336" i="4"/>
  <c r="FQ371" i="4"/>
  <c r="FQ229" i="4"/>
  <c r="FQ231" i="4"/>
  <c r="FQ340" i="4"/>
  <c r="FQ341" i="4"/>
  <c r="FQ342" i="4"/>
  <c r="FQ383" i="4"/>
  <c r="FQ384" i="4"/>
  <c r="FQ385" i="4"/>
  <c r="FQ346" i="4"/>
  <c r="FQ347" i="4"/>
  <c r="FQ386" i="4"/>
  <c r="FQ350" i="4"/>
  <c r="FQ351" i="4"/>
  <c r="FQ352" i="4"/>
  <c r="FQ353" i="4"/>
  <c r="FQ191" i="4"/>
  <c r="FQ387" i="4"/>
  <c r="FQ389" i="4"/>
  <c r="FQ356" i="4"/>
  <c r="FQ137" i="4"/>
  <c r="FQ357" i="4"/>
  <c r="FQ391" i="4"/>
  <c r="FQ115" i="4"/>
  <c r="FQ360" i="4"/>
  <c r="FQ226" i="4"/>
  <c r="FQ361" i="4"/>
  <c r="FQ395" i="4"/>
  <c r="FQ363" i="4"/>
  <c r="FQ364" i="4"/>
  <c r="FQ193" i="4"/>
  <c r="FQ10" i="4"/>
  <c r="FQ366" i="4"/>
  <c r="FQ234" i="4"/>
  <c r="FQ200" i="4"/>
  <c r="FQ401" i="4"/>
  <c r="FQ368" i="4"/>
  <c r="FQ369" i="4"/>
  <c r="FQ372" i="4"/>
  <c r="FQ75" i="4"/>
  <c r="FQ374" i="4"/>
  <c r="FQ375" i="4"/>
  <c r="FQ376" i="4"/>
  <c r="FQ377" i="4"/>
  <c r="FQ378" i="4"/>
  <c r="FQ379" i="4"/>
  <c r="FQ380" i="4"/>
  <c r="FQ180" i="4"/>
  <c r="FQ194" i="4"/>
  <c r="FQ407" i="4"/>
  <c r="FQ381" i="4"/>
  <c r="FQ382" i="4"/>
  <c r="FQ410" i="4"/>
  <c r="FQ412" i="4"/>
  <c r="FQ414" i="4"/>
  <c r="FQ418" i="4"/>
  <c r="FQ420" i="4"/>
  <c r="FQ423" i="4"/>
  <c r="FQ388" i="4"/>
  <c r="FQ68" i="4"/>
  <c r="FQ390" i="4"/>
  <c r="FQ425" i="4"/>
  <c r="FQ427" i="4"/>
  <c r="FQ163" i="4"/>
  <c r="FQ392" i="4"/>
  <c r="FQ393" i="4"/>
  <c r="FQ394" i="4"/>
  <c r="FQ429" i="4"/>
  <c r="FQ69" i="4"/>
  <c r="FQ396" i="4"/>
  <c r="FQ397" i="4"/>
  <c r="FQ398" i="4"/>
  <c r="FQ399" i="4"/>
  <c r="FQ400" i="4"/>
  <c r="FQ430" i="4"/>
  <c r="FQ403" i="4"/>
  <c r="FQ405" i="4"/>
  <c r="FQ300" i="4"/>
  <c r="FQ406" i="4"/>
  <c r="FQ434" i="4"/>
  <c r="FQ408" i="4"/>
  <c r="FQ409" i="4"/>
  <c r="FQ436" i="4"/>
  <c r="FQ411" i="4"/>
  <c r="FQ413" i="4"/>
  <c r="FQ438" i="4"/>
  <c r="FQ415" i="4"/>
  <c r="FQ416" i="4"/>
  <c r="FQ417" i="4"/>
  <c r="FQ223" i="4"/>
  <c r="FQ441" i="4"/>
  <c r="FQ443" i="4"/>
  <c r="FQ227" i="4"/>
  <c r="FQ419" i="4"/>
  <c r="FQ446" i="4"/>
  <c r="FQ421" i="4"/>
  <c r="FQ447" i="4"/>
  <c r="FQ452" i="4"/>
  <c r="FQ426" i="4"/>
  <c r="FQ228" i="4"/>
  <c r="FQ41" i="4"/>
  <c r="FQ428" i="4"/>
  <c r="FQ456" i="4"/>
  <c r="FQ240" i="4"/>
  <c r="FQ280" i="4"/>
  <c r="FQ458" i="4"/>
  <c r="FQ431" i="4"/>
  <c r="FQ432" i="4"/>
  <c r="FQ433" i="4"/>
  <c r="FQ463" i="4"/>
  <c r="FQ435" i="4"/>
  <c r="FQ464" i="4"/>
  <c r="FQ437" i="4"/>
  <c r="FQ465" i="4"/>
  <c r="FQ439" i="4"/>
  <c r="FQ440" i="4"/>
  <c r="FQ468" i="4"/>
  <c r="FQ442" i="4"/>
  <c r="FQ469" i="4"/>
  <c r="FQ444" i="4"/>
  <c r="FQ232" i="4"/>
  <c r="FQ445" i="4"/>
  <c r="FQ448" i="4"/>
  <c r="FQ449" i="4"/>
  <c r="FQ450" i="4"/>
  <c r="FQ451" i="4"/>
  <c r="FQ127" i="4"/>
  <c r="FQ472" i="4"/>
  <c r="FQ453" i="4"/>
  <c r="FQ454" i="4"/>
  <c r="FQ455" i="4"/>
  <c r="FQ457" i="4"/>
  <c r="FQ459" i="4"/>
  <c r="FQ460" i="4"/>
  <c r="FQ461" i="4"/>
  <c r="FQ462" i="4"/>
  <c r="FQ475" i="4"/>
  <c r="FQ112" i="4"/>
  <c r="FQ38" i="4"/>
  <c r="FQ95" i="4"/>
  <c r="FQ116" i="4"/>
  <c r="FQ479" i="4"/>
  <c r="FQ481" i="4"/>
  <c r="FQ466" i="4"/>
  <c r="FQ467" i="4"/>
  <c r="FQ483" i="4"/>
  <c r="FQ484" i="4"/>
  <c r="FQ470" i="4"/>
  <c r="FQ471" i="4"/>
  <c r="FQ473" i="4"/>
  <c r="FQ474" i="4"/>
  <c r="FQ476" i="4"/>
  <c r="FQ477" i="4"/>
  <c r="FQ478" i="4"/>
  <c r="FQ156" i="4"/>
  <c r="FQ480" i="4"/>
  <c r="FQ492" i="4"/>
  <c r="FQ482" i="4"/>
  <c r="FQ493" i="4"/>
  <c r="FQ485" i="4"/>
  <c r="FQ496" i="4"/>
  <c r="FQ497" i="4"/>
  <c r="FQ92" i="4"/>
  <c r="FQ487" i="4"/>
  <c r="FQ488" i="4"/>
  <c r="FQ489" i="4"/>
  <c r="FQ490" i="4"/>
  <c r="FQ491" i="4"/>
  <c r="FQ498" i="4"/>
  <c r="FQ499" i="4"/>
  <c r="FQ494" i="4"/>
  <c r="FQ495" i="4"/>
  <c r="FQ281" i="4"/>
  <c r="FQ192" i="4"/>
  <c r="FQ500" i="4"/>
  <c r="FQ501" i="4"/>
  <c r="FQ502" i="4"/>
  <c r="FQ503" i="4"/>
  <c r="FQ504" i="4"/>
  <c r="FQ505" i="4"/>
  <c r="FQ506" i="4"/>
  <c r="FQ260" i="4"/>
  <c r="FQ278" i="4"/>
  <c r="FQ508" i="4"/>
  <c r="FQ509" i="4"/>
  <c r="FQ510" i="4"/>
  <c r="FQ511" i="4"/>
  <c r="FQ512" i="4"/>
  <c r="FQ513" i="4"/>
  <c r="FQ514" i="4"/>
  <c r="FQ515" i="4"/>
  <c r="FQ516" i="4"/>
  <c r="FQ517" i="4"/>
  <c r="FQ518" i="4"/>
  <c r="FQ519" i="4"/>
  <c r="FQ520" i="4"/>
  <c r="FQ521" i="4"/>
  <c r="FQ522" i="4"/>
  <c r="FQ523" i="4"/>
  <c r="FQ524" i="4"/>
  <c r="FQ526" i="4"/>
  <c r="FQ527" i="4"/>
  <c r="FQ244" i="4"/>
  <c r="FQ528" i="4"/>
  <c r="FQ525" i="4"/>
  <c r="FQ531" i="4"/>
  <c r="FQ529" i="4"/>
  <c r="FQ533" i="4"/>
  <c r="FQ534" i="4"/>
  <c r="FQ530" i="4"/>
  <c r="FQ532" i="4"/>
  <c r="FQ537" i="4"/>
  <c r="FQ538" i="4"/>
  <c r="FQ539" i="4"/>
  <c r="FQ540" i="4"/>
  <c r="FQ541" i="4"/>
  <c r="FQ213" i="4"/>
  <c r="FQ542" i="4"/>
  <c r="FQ543" i="4"/>
  <c r="FQ544" i="4"/>
  <c r="FQ545" i="4"/>
  <c r="FQ535" i="4"/>
  <c r="FQ536" i="4"/>
  <c r="FQ546" i="4"/>
  <c r="FQ549" i="4"/>
  <c r="FQ550" i="4"/>
  <c r="FQ547" i="4"/>
  <c r="FQ548" i="4"/>
  <c r="FQ556" i="4"/>
  <c r="FQ557" i="4"/>
  <c r="FQ552" i="4"/>
  <c r="FQ164" i="4"/>
  <c r="FQ196" i="4"/>
  <c r="FQ553" i="4"/>
  <c r="FQ554" i="4"/>
  <c r="FQ113" i="4"/>
  <c r="FQ562" i="4"/>
  <c r="FQ563" i="4"/>
  <c r="FQ211" i="4"/>
  <c r="FQ565" i="4"/>
  <c r="FQ139" i="4"/>
  <c r="FQ60" i="4"/>
  <c r="FQ555" i="4"/>
  <c r="FQ558" i="4"/>
  <c r="FQ559" i="4"/>
  <c r="FQ560" i="4"/>
  <c r="FQ155" i="4"/>
  <c r="FQ561" i="4"/>
  <c r="FQ564" i="4"/>
  <c r="FQ566" i="4"/>
  <c r="FQ9" i="4"/>
  <c r="FW188" i="4" l="1"/>
  <c r="FW131" i="4"/>
  <c r="FQ131" i="4" s="1"/>
  <c r="FW157" i="4"/>
  <c r="FQ157" i="4" s="1"/>
  <c r="FW158" i="4"/>
  <c r="FQ158" i="4" s="1"/>
  <c r="FW104" i="4"/>
  <c r="FQ104" i="4" s="1"/>
  <c r="FW98" i="4"/>
  <c r="FW117" i="4"/>
  <c r="FW85" i="4"/>
  <c r="FW125" i="4"/>
  <c r="FQ125" i="4" s="1"/>
  <c r="FW126" i="4"/>
  <c r="FQ126" i="4" s="1"/>
  <c r="FW140" i="4"/>
  <c r="FQ140" i="4" s="1"/>
  <c r="FW97" i="4"/>
  <c r="FQ97" i="4" s="1"/>
  <c r="FW128" i="4"/>
  <c r="FQ128" i="4" s="1"/>
  <c r="FW147" i="4"/>
  <c r="FQ147" i="4" s="1"/>
  <c r="FW100" i="4"/>
  <c r="FQ100" i="4" s="1"/>
  <c r="FW114" i="4"/>
  <c r="FQ114" i="4" s="1"/>
  <c r="FW78" i="4"/>
  <c r="FQ78" i="4" s="1"/>
  <c r="FW77" i="4"/>
  <c r="FQ77" i="4" s="1"/>
  <c r="GC159" i="4"/>
  <c r="GC199" i="4"/>
  <c r="GC160" i="4"/>
  <c r="GC119" i="4"/>
  <c r="GC141" i="4"/>
  <c r="FQ206" i="4"/>
  <c r="GC143" i="4"/>
  <c r="GC144" i="4"/>
  <c r="GC142" i="4"/>
  <c r="GC205" i="4"/>
  <c r="GC124" i="4"/>
  <c r="GC135" i="4"/>
  <c r="GC202" i="4"/>
  <c r="GC100" i="4"/>
  <c r="GC152" i="4"/>
  <c r="GC198" i="4"/>
  <c r="FQ198" i="4" s="1"/>
  <c r="GC109" i="4"/>
  <c r="GC98" i="4"/>
  <c r="GC96" i="4"/>
  <c r="GC122" i="4"/>
  <c r="GC101" i="4"/>
  <c r="GC65" i="4"/>
  <c r="GC90" i="4"/>
  <c r="GC64" i="4"/>
  <c r="GC80" i="4"/>
  <c r="GC111" i="4"/>
  <c r="GC53" i="4"/>
  <c r="GC76" i="4"/>
  <c r="GC67" i="4"/>
  <c r="FY201" i="4"/>
  <c r="FY218" i="4"/>
  <c r="FQ218" i="4" s="1"/>
  <c r="FD218" i="4"/>
  <c r="EY218" i="4"/>
  <c r="DF218" i="4"/>
  <c r="BQ218" i="4"/>
  <c r="BD218" i="4"/>
  <c r="AP218" i="4"/>
  <c r="Y218" i="4"/>
  <c r="T218" i="4"/>
  <c r="Q218" i="4"/>
  <c r="J218" i="4"/>
  <c r="FY224" i="4"/>
  <c r="FQ224" i="4" s="1"/>
  <c r="FY212" i="4"/>
  <c r="FQ212" i="4" s="1"/>
  <c r="FD212" i="4"/>
  <c r="EY212" i="4"/>
  <c r="DF212" i="4"/>
  <c r="BQ212" i="4"/>
  <c r="BD212" i="4"/>
  <c r="AP212" i="4"/>
  <c r="Y212" i="4"/>
  <c r="T212" i="4"/>
  <c r="Q212" i="4"/>
  <c r="J212" i="4"/>
  <c r="FY209" i="4"/>
  <c r="FQ209" i="4" s="1"/>
  <c r="FY183" i="4"/>
  <c r="FY175" i="4"/>
  <c r="FY181" i="4"/>
  <c r="FY198" i="4"/>
  <c r="FY100" i="4"/>
  <c r="FY152" i="4"/>
  <c r="FY165" i="4"/>
  <c r="FY205" i="4"/>
  <c r="FQ205" i="4" s="1"/>
  <c r="FY124" i="4"/>
  <c r="FY135" i="4"/>
  <c r="FY202" i="4"/>
  <c r="FQ202" i="4" s="1"/>
  <c r="FY159" i="4"/>
  <c r="FQ159" i="4" s="1"/>
  <c r="FY199" i="4"/>
  <c r="FQ199" i="4" s="1"/>
  <c r="J199" i="4"/>
  <c r="Q199" i="4"/>
  <c r="T199" i="4"/>
  <c r="Y199" i="4"/>
  <c r="AP199" i="4"/>
  <c r="BD199" i="4"/>
  <c r="BQ199" i="4"/>
  <c r="DF199" i="4"/>
  <c r="EY199" i="4"/>
  <c r="FD199" i="4"/>
  <c r="FY160" i="4"/>
  <c r="FQ160" i="4" s="1"/>
  <c r="FY119" i="4"/>
  <c r="FQ119" i="4" s="1"/>
  <c r="FY80" i="4"/>
  <c r="FY65" i="4"/>
  <c r="FY86" i="4"/>
  <c r="FY90" i="4"/>
  <c r="FY96" i="4"/>
  <c r="FY98" i="4"/>
  <c r="FQ98" i="4" s="1"/>
  <c r="FY101" i="4"/>
  <c r="FQ101" i="4" s="1"/>
  <c r="FY122" i="4"/>
  <c r="FY111" i="4"/>
  <c r="FY53" i="4"/>
  <c r="FY76" i="4"/>
  <c r="FY67" i="4"/>
  <c r="FU149" i="4"/>
  <c r="FQ149" i="4" s="1"/>
  <c r="FU150" i="4"/>
  <c r="FQ150" i="4" s="1"/>
  <c r="FU207" i="4"/>
  <c r="FQ207" i="4" s="1"/>
  <c r="FU202" i="4"/>
  <c r="FU65" i="4"/>
  <c r="FU64" i="4"/>
  <c r="FU86" i="4"/>
  <c r="FU80" i="4"/>
  <c r="FU117" i="4"/>
  <c r="FQ117" i="4" s="1"/>
  <c r="FU85" i="4"/>
  <c r="FQ85" i="4" s="1"/>
  <c r="FU109" i="4"/>
  <c r="FQ109" i="4" s="1"/>
  <c r="FU100" i="4"/>
  <c r="FU122" i="4"/>
  <c r="FQ122" i="4" s="1"/>
  <c r="FU96" i="4"/>
  <c r="FQ96" i="4" s="1"/>
  <c r="FU76" i="4"/>
  <c r="FQ76" i="4" s="1"/>
  <c r="FU111" i="4"/>
  <c r="FQ111" i="4" s="1"/>
  <c r="FU67" i="4"/>
  <c r="FQ67" i="4" s="1"/>
  <c r="FU53" i="4"/>
  <c r="FQ53" i="4" s="1"/>
  <c r="FF126" i="4"/>
  <c r="FF125" i="4"/>
  <c r="FF86" i="4"/>
  <c r="FF153" i="4"/>
  <c r="FD153" i="4" s="1"/>
  <c r="EY153" i="4"/>
  <c r="DF153" i="4"/>
  <c r="BQ153" i="4"/>
  <c r="BD153" i="4"/>
  <c r="AP153" i="4"/>
  <c r="Y153" i="4"/>
  <c r="T153" i="4"/>
  <c r="Q153" i="4"/>
  <c r="J153" i="4"/>
  <c r="FF101" i="4"/>
  <c r="FF117" i="4"/>
  <c r="FF80" i="4"/>
  <c r="FF90" i="4"/>
  <c r="FD90" i="4" s="1"/>
  <c r="FF109" i="4"/>
  <c r="J224" i="4"/>
  <c r="Q224" i="4"/>
  <c r="T224" i="4"/>
  <c r="Y224" i="4"/>
  <c r="AP224" i="4"/>
  <c r="BD224" i="4"/>
  <c r="BQ224" i="4"/>
  <c r="DF224" i="4"/>
  <c r="EY224" i="4"/>
  <c r="FD224" i="4"/>
  <c r="GA129" i="4"/>
  <c r="FQ129" i="4" s="1"/>
  <c r="GA43" i="4"/>
  <c r="GA217" i="4"/>
  <c r="FQ217" i="4" s="1"/>
  <c r="GA221" i="4"/>
  <c r="FQ221" i="4" s="1"/>
  <c r="GA173" i="4"/>
  <c r="FQ173" i="4" s="1"/>
  <c r="GA168" i="4"/>
  <c r="FQ168" i="4" s="1"/>
  <c r="GA161" i="4"/>
  <c r="FQ161" i="4" s="1"/>
  <c r="GA210" i="4"/>
  <c r="FQ210" i="4" s="1"/>
  <c r="GA159" i="4"/>
  <c r="GA160" i="4"/>
  <c r="GA78" i="4"/>
  <c r="GA119" i="4"/>
  <c r="GA184" i="4"/>
  <c r="FQ184" i="4" s="1"/>
  <c r="GA183" i="4"/>
  <c r="FQ183" i="4" s="1"/>
  <c r="GA175" i="4"/>
  <c r="FQ175" i="4" s="1"/>
  <c r="GA181" i="4"/>
  <c r="FQ181" i="4" s="1"/>
  <c r="GA165" i="4"/>
  <c r="FQ165" i="4" s="1"/>
  <c r="GA114" i="4"/>
  <c r="GA152" i="4"/>
  <c r="FQ152" i="4" s="1"/>
  <c r="GA100" i="4"/>
  <c r="GA141" i="4"/>
  <c r="FQ141" i="4" s="1"/>
  <c r="GA143" i="4"/>
  <c r="FQ143" i="4" s="1"/>
  <c r="GA144" i="4"/>
  <c r="FQ144" i="4" s="1"/>
  <c r="GA142" i="4"/>
  <c r="FQ142" i="4" s="1"/>
  <c r="GA103" i="4"/>
  <c r="FQ103" i="4" s="1"/>
  <c r="GA124" i="4"/>
  <c r="FQ124" i="4" s="1"/>
  <c r="GA134" i="4"/>
  <c r="FQ134" i="4" s="1"/>
  <c r="GA135" i="4"/>
  <c r="FQ135" i="4" s="1"/>
  <c r="GA80" i="4"/>
  <c r="FQ80" i="4" s="1"/>
  <c r="GA65" i="4"/>
  <c r="GA86" i="4"/>
  <c r="FQ86" i="4" s="1"/>
  <c r="GA90" i="4"/>
  <c r="FQ90" i="4" s="1"/>
  <c r="FN236" i="4"/>
  <c r="FN233" i="4"/>
  <c r="FN123" i="4"/>
  <c r="FN90" i="4"/>
  <c r="FN165" i="4"/>
  <c r="FN211" i="4"/>
  <c r="FN103" i="4"/>
  <c r="FN135" i="4"/>
  <c r="FN168" i="4"/>
  <c r="FN173" i="4"/>
  <c r="FD173" i="4" s="1"/>
  <c r="FN157" i="4"/>
  <c r="FD157" i="4" s="1"/>
  <c r="FN158" i="4"/>
  <c r="FN97" i="4"/>
  <c r="FN140" i="4"/>
  <c r="FD140" i="4" s="1"/>
  <c r="FN125" i="4"/>
  <c r="FD125" i="4" s="1"/>
  <c r="FN126" i="4"/>
  <c r="FD126" i="4" s="1"/>
  <c r="FN85" i="4"/>
  <c r="FD85" i="4" s="1"/>
  <c r="FN117" i="4"/>
  <c r="FD117" i="4" s="1"/>
  <c r="FJ60" i="4"/>
  <c r="FJ85" i="4"/>
  <c r="FJ139" i="4"/>
  <c r="FJ65" i="4"/>
  <c r="FD65" i="4" s="1"/>
  <c r="FJ128" i="4"/>
  <c r="FJ97" i="4"/>
  <c r="FD97" i="4" s="1"/>
  <c r="FJ64" i="4"/>
  <c r="FD64" i="4" s="1"/>
  <c r="FJ43" i="4"/>
  <c r="FD43" i="4" s="1"/>
  <c r="FD129" i="4"/>
  <c r="FD217" i="4"/>
  <c r="EY217" i="4"/>
  <c r="DF217" i="4"/>
  <c r="BQ217" i="4"/>
  <c r="BD217" i="4"/>
  <c r="AP217" i="4"/>
  <c r="Y217" i="4"/>
  <c r="T217" i="4"/>
  <c r="Q217" i="4"/>
  <c r="J217" i="4"/>
  <c r="FD221" i="4"/>
  <c r="FD472" i="4"/>
  <c r="FD414" i="4"/>
  <c r="EY414" i="4"/>
  <c r="DF414" i="4"/>
  <c r="BQ414" i="4"/>
  <c r="BD414" i="4"/>
  <c r="AP414" i="4"/>
  <c r="Y414" i="4"/>
  <c r="T414" i="4"/>
  <c r="Q414" i="4"/>
  <c r="J414" i="4"/>
  <c r="FD158" i="4"/>
  <c r="FP231" i="4"/>
  <c r="FP173" i="4"/>
  <c r="FP161" i="4"/>
  <c r="FP208" i="4"/>
  <c r="FP184" i="4"/>
  <c r="FP183" i="4"/>
  <c r="FP175" i="4"/>
  <c r="FP181" i="4"/>
  <c r="FD181" i="4" s="1"/>
  <c r="EY181" i="4"/>
  <c r="DF181" i="4"/>
  <c r="BQ181" i="4"/>
  <c r="BD181" i="4"/>
  <c r="AP181" i="4"/>
  <c r="Y181" i="4"/>
  <c r="T181" i="4"/>
  <c r="Q181" i="4"/>
  <c r="J181" i="4"/>
  <c r="FP152" i="4"/>
  <c r="FP100" i="4"/>
  <c r="FP165" i="4"/>
  <c r="FD165" i="4" s="1"/>
  <c r="FP114" i="4"/>
  <c r="FP160" i="4"/>
  <c r="FP119" i="4"/>
  <c r="FP78" i="4"/>
  <c r="FP159" i="4"/>
  <c r="FP141" i="4"/>
  <c r="FD141" i="4" s="1"/>
  <c r="FP143" i="4"/>
  <c r="FP144" i="4"/>
  <c r="FD144" i="4" s="1"/>
  <c r="FP142" i="4"/>
  <c r="FP103" i="4"/>
  <c r="FD103" i="4" s="1"/>
  <c r="FP124" i="4"/>
  <c r="FD124" i="4" s="1"/>
  <c r="FP134" i="4"/>
  <c r="FD134" i="4" s="1"/>
  <c r="FP135" i="4"/>
  <c r="FD135" i="4" s="1"/>
  <c r="FP101" i="4"/>
  <c r="FD101" i="4" s="1"/>
  <c r="FP104" i="4"/>
  <c r="FP149" i="4"/>
  <c r="FD149" i="4" s="1"/>
  <c r="EY149" i="4"/>
  <c r="DF149" i="4"/>
  <c r="BQ149" i="4"/>
  <c r="BD149" i="4"/>
  <c r="AP149" i="4"/>
  <c r="Y149" i="4"/>
  <c r="T149" i="4"/>
  <c r="Q149" i="4"/>
  <c r="J149" i="4"/>
  <c r="FP150" i="4"/>
  <c r="FL140" i="4"/>
  <c r="FL97" i="4"/>
  <c r="FL134" i="4"/>
  <c r="J134" i="4"/>
  <c r="Q134" i="4"/>
  <c r="T134" i="4"/>
  <c r="Y134" i="4"/>
  <c r="AP134" i="4"/>
  <c r="BD134" i="4"/>
  <c r="BQ134" i="4"/>
  <c r="DF134" i="4"/>
  <c r="EY134" i="4"/>
  <c r="FL124" i="4"/>
  <c r="FL187" i="4"/>
  <c r="FL186" i="4"/>
  <c r="FL144" i="4"/>
  <c r="FL141" i="4"/>
  <c r="FL125" i="4"/>
  <c r="FL126" i="4"/>
  <c r="FL86" i="4"/>
  <c r="FD86" i="4" s="1"/>
  <c r="FL65" i="4"/>
  <c r="FL96" i="4"/>
  <c r="FL122" i="4"/>
  <c r="FL117" i="4"/>
  <c r="FL85" i="4"/>
  <c r="FL67" i="4"/>
  <c r="E153" i="4" l="1"/>
  <c r="E218" i="4"/>
  <c r="E199" i="4"/>
  <c r="E149" i="4"/>
  <c r="E224" i="4"/>
  <c r="E134" i="4"/>
  <c r="E414" i="4"/>
  <c r="E181" i="4"/>
  <c r="E217" i="4"/>
  <c r="E212" i="4"/>
  <c r="FL53" i="4"/>
  <c r="FD53" i="4" s="1"/>
  <c r="FH131" i="4"/>
  <c r="FD131" i="4" s="1"/>
  <c r="FH119" i="4"/>
  <c r="FD119" i="4" s="1"/>
  <c r="FH117" i="4"/>
  <c r="FH98" i="4"/>
  <c r="FD98" i="4" s="1"/>
  <c r="FH90" i="4"/>
  <c r="FH64" i="4"/>
  <c r="FH156" i="4"/>
  <c r="FD156" i="4" s="1"/>
  <c r="FH43" i="4"/>
  <c r="FH109" i="4"/>
  <c r="FD109" i="4" s="1"/>
  <c r="FD10" i="4"/>
  <c r="FD11" i="4"/>
  <c r="FD12" i="4"/>
  <c r="FD13" i="4"/>
  <c r="FD15" i="4"/>
  <c r="FD21" i="4"/>
  <c r="FD16" i="4"/>
  <c r="FD18" i="4"/>
  <c r="FD17" i="4"/>
  <c r="FD32" i="4"/>
  <c r="FD33" i="4"/>
  <c r="FD19" i="4"/>
  <c r="FD22" i="4"/>
  <c r="FD28" i="4"/>
  <c r="FD14" i="4"/>
  <c r="FD23" i="4"/>
  <c r="FD24" i="4"/>
  <c r="FD26" i="4"/>
  <c r="FD20" i="4"/>
  <c r="FD47" i="4"/>
  <c r="FD68" i="4"/>
  <c r="FD41" i="4"/>
  <c r="FD29" i="4"/>
  <c r="FD25" i="4"/>
  <c r="FD30" i="4"/>
  <c r="FD58" i="4"/>
  <c r="FD50" i="4"/>
  <c r="FD75" i="4"/>
  <c r="FD45" i="4"/>
  <c r="FD38" i="4"/>
  <c r="FD37" i="4"/>
  <c r="FD35" i="4"/>
  <c r="FD48" i="4"/>
  <c r="FD49" i="4"/>
  <c r="FD39" i="4"/>
  <c r="FD54" i="4"/>
  <c r="FD70" i="4"/>
  <c r="FD62" i="4"/>
  <c r="FD34" i="4"/>
  <c r="FD27" i="4"/>
  <c r="FD63" i="4"/>
  <c r="FD52" i="4"/>
  <c r="FD40" i="4"/>
  <c r="FD51" i="4"/>
  <c r="FD31" i="4"/>
  <c r="FD95" i="4"/>
  <c r="FD74" i="4"/>
  <c r="FD46" i="4"/>
  <c r="FD36" i="4"/>
  <c r="FD55" i="4"/>
  <c r="FD44" i="4"/>
  <c r="FD132" i="4"/>
  <c r="FD71" i="4"/>
  <c r="FD102" i="4"/>
  <c r="FD128" i="4"/>
  <c r="FD208" i="4"/>
  <c r="FD59" i="4"/>
  <c r="FD56" i="4"/>
  <c r="FD72" i="4"/>
  <c r="FD154" i="4"/>
  <c r="FD96" i="4"/>
  <c r="FD57" i="4"/>
  <c r="FD110" i="4"/>
  <c r="FD73" i="4"/>
  <c r="FD88" i="4"/>
  <c r="FD89" i="4"/>
  <c r="FD60" i="4"/>
  <c r="FD94" i="4"/>
  <c r="FD147" i="4"/>
  <c r="FD120" i="4"/>
  <c r="FD61" i="4"/>
  <c r="FD66" i="4"/>
  <c r="FD42" i="4"/>
  <c r="FD76" i="4"/>
  <c r="FD83" i="4"/>
  <c r="FD67" i="4"/>
  <c r="FD210" i="4"/>
  <c r="FD168" i="4"/>
  <c r="FD136" i="4"/>
  <c r="FD138" i="4"/>
  <c r="FD108" i="4"/>
  <c r="FD233" i="4"/>
  <c r="FD236" i="4"/>
  <c r="FD84" i="4"/>
  <c r="FD77" i="4"/>
  <c r="FD82" i="4"/>
  <c r="FD145" i="4"/>
  <c r="FD105" i="4"/>
  <c r="FD148" i="4"/>
  <c r="FD99" i="4"/>
  <c r="FD362" i="4"/>
  <c r="FD107" i="4"/>
  <c r="FD152" i="4"/>
  <c r="FD184" i="4"/>
  <c r="FD79" i="4"/>
  <c r="FD123" i="4"/>
  <c r="FD166" i="4"/>
  <c r="FD209" i="4"/>
  <c r="FD93" i="4"/>
  <c r="FD294" i="4"/>
  <c r="FD169" i="4"/>
  <c r="FD170" i="4"/>
  <c r="FD171" i="4"/>
  <c r="FD172" i="4"/>
  <c r="FD174" i="4"/>
  <c r="FD497" i="4"/>
  <c r="FD183" i="4"/>
  <c r="FD176" i="4"/>
  <c r="FD177" i="4"/>
  <c r="FD178" i="4"/>
  <c r="FD91" i="4"/>
  <c r="FD106" i="4"/>
  <c r="FD179" i="4"/>
  <c r="FD104" i="4"/>
  <c r="FD182" i="4"/>
  <c r="FD253" i="4"/>
  <c r="FD255" i="4"/>
  <c r="FD302" i="4"/>
  <c r="FD100" i="4"/>
  <c r="FD189" i="4"/>
  <c r="FD121" i="4"/>
  <c r="FD139" i="4"/>
  <c r="FD190" i="4"/>
  <c r="FD118" i="4"/>
  <c r="FD175" i="4"/>
  <c r="FD80" i="4"/>
  <c r="FD197" i="4"/>
  <c r="FD301" i="4"/>
  <c r="FD203" i="4"/>
  <c r="FD204" i="4"/>
  <c r="FD146" i="4"/>
  <c r="FD282" i="4"/>
  <c r="FD296" i="4"/>
  <c r="FD142" i="4"/>
  <c r="FD143" i="4"/>
  <c r="FD412" i="4"/>
  <c r="FD427" i="4"/>
  <c r="FD214" i="4"/>
  <c r="FD215" i="4"/>
  <c r="FD216" i="4"/>
  <c r="FD322" i="4"/>
  <c r="FD219" i="4"/>
  <c r="FD220" i="4"/>
  <c r="FD111" i="4"/>
  <c r="FD501" i="4"/>
  <c r="FD225" i="4"/>
  <c r="FD230" i="4"/>
  <c r="FD162" i="4"/>
  <c r="FD291" i="4"/>
  <c r="FD237" i="4"/>
  <c r="FD310" i="4"/>
  <c r="FD239" i="4"/>
  <c r="FD133" i="4"/>
  <c r="FD245" i="4"/>
  <c r="FD155" i="4"/>
  <c r="FD246" i="4"/>
  <c r="FD192" i="4"/>
  <c r="FD249" i="4"/>
  <c r="FD395" i="4"/>
  <c r="FD252" i="4"/>
  <c r="FD81" i="4"/>
  <c r="FD343" i="4"/>
  <c r="FD407" i="4"/>
  <c r="FD87" i="4"/>
  <c r="FD130" i="4"/>
  <c r="FD256" i="4"/>
  <c r="FD261" i="4"/>
  <c r="FD267" i="4"/>
  <c r="FD365" i="4"/>
  <c r="FD385" i="4"/>
  <c r="FD269" i="4"/>
  <c r="FD270" i="4"/>
  <c r="FD271" i="4"/>
  <c r="FD272" i="4"/>
  <c r="FD273" i="4"/>
  <c r="FD274" i="4"/>
  <c r="FD114" i="4"/>
  <c r="FD201" i="4"/>
  <c r="FD211" i="4"/>
  <c r="FD555" i="4"/>
  <c r="FD284" i="4"/>
  <c r="FD438" i="4"/>
  <c r="FD468" i="4"/>
  <c r="FD186" i="4"/>
  <c r="FD187" i="4"/>
  <c r="FD436" i="4"/>
  <c r="FD430" i="4"/>
  <c r="FD290" i="4"/>
  <c r="FD338" i="4"/>
  <c r="FD292" i="4"/>
  <c r="FD293" i="4"/>
  <c r="FD402" i="4"/>
  <c r="FD420" i="4"/>
  <c r="FD507" i="4"/>
  <c r="FD161" i="4"/>
  <c r="FD297" i="4"/>
  <c r="FD306" i="4"/>
  <c r="FD332" i="4"/>
  <c r="FD160" i="4"/>
  <c r="FD536" i="4"/>
  <c r="FD303" i="4"/>
  <c r="FD304" i="4"/>
  <c r="FD305" i="4"/>
  <c r="FD316" i="4"/>
  <c r="FD387" i="4"/>
  <c r="FD446" i="4"/>
  <c r="FD288" i="4"/>
  <c r="FD325" i="4"/>
  <c r="FD389" i="4"/>
  <c r="FD441" i="4"/>
  <c r="FD318" i="4"/>
  <c r="FD319" i="4"/>
  <c r="FD275" i="4"/>
  <c r="FD309" i="4"/>
  <c r="FD320" i="4"/>
  <c r="FD323" i="4"/>
  <c r="FD401" i="4"/>
  <c r="FD410" i="4"/>
  <c r="FD326" i="4"/>
  <c r="FD327" i="4"/>
  <c r="FD511" i="4"/>
  <c r="FD329" i="4"/>
  <c r="FD330" i="4"/>
  <c r="FD331" i="4"/>
  <c r="FD496" i="4"/>
  <c r="FD564" i="4"/>
  <c r="FD335" i="4"/>
  <c r="FD336" i="4"/>
  <c r="FD248" i="4"/>
  <c r="FD311" i="4"/>
  <c r="FD229" i="4"/>
  <c r="FD232" i="4"/>
  <c r="FD340" i="4"/>
  <c r="FD341" i="4"/>
  <c r="FD342" i="4"/>
  <c r="FD391" i="4"/>
  <c r="FD535" i="4"/>
  <c r="FD553" i="4"/>
  <c r="FD346" i="4"/>
  <c r="FD347" i="4"/>
  <c r="FD493" i="4"/>
  <c r="FD546" i="4"/>
  <c r="FD350" i="4"/>
  <c r="FD351" i="4"/>
  <c r="FD352" i="4"/>
  <c r="FD353" i="4"/>
  <c r="FD191" i="4"/>
  <c r="FD238" i="4"/>
  <c r="FD243" i="4"/>
  <c r="FD356" i="4"/>
  <c r="FD137" i="4"/>
  <c r="FD357" i="4"/>
  <c r="FD250" i="4"/>
  <c r="FD251" i="4"/>
  <c r="FD115" i="4"/>
  <c r="FD360" i="4"/>
  <c r="FD226" i="4"/>
  <c r="FD361" i="4"/>
  <c r="FD254" i="4"/>
  <c r="FD363" i="4"/>
  <c r="FD364" i="4"/>
  <c r="FD193" i="4"/>
  <c r="FD262" i="4"/>
  <c r="FD366" i="4"/>
  <c r="FD234" i="4"/>
  <c r="FD200" i="4"/>
  <c r="FD263" i="4"/>
  <c r="FD368" i="4"/>
  <c r="FD369" i="4"/>
  <c r="FD264" i="4"/>
  <c r="FD265" i="4"/>
  <c r="FD372" i="4"/>
  <c r="FD266" i="4"/>
  <c r="FD374" i="4"/>
  <c r="FD375" i="4"/>
  <c r="FD376" i="4"/>
  <c r="FD377" i="4"/>
  <c r="FD268" i="4"/>
  <c r="FD378" i="4"/>
  <c r="FD379" i="4"/>
  <c r="FD380" i="4"/>
  <c r="FD180" i="4"/>
  <c r="FD122" i="4"/>
  <c r="FD194" i="4"/>
  <c r="FD202" i="4"/>
  <c r="FD381" i="4"/>
  <c r="FD382" i="4"/>
  <c r="FD276" i="4"/>
  <c r="FD277" i="4"/>
  <c r="FD283" i="4"/>
  <c r="FD285" i="4"/>
  <c r="FD286" i="4"/>
  <c r="FD206" i="4"/>
  <c r="FD388" i="4"/>
  <c r="FD287" i="4"/>
  <c r="FD390" i="4"/>
  <c r="FD289" i="4"/>
  <c r="FD159" i="4"/>
  <c r="FD163" i="4"/>
  <c r="FD392" i="4"/>
  <c r="FD393" i="4"/>
  <c r="FD394" i="4"/>
  <c r="FD295" i="4"/>
  <c r="FD69" i="4"/>
  <c r="FD396" i="4"/>
  <c r="FD397" i="4"/>
  <c r="FD398" i="4"/>
  <c r="FD399" i="4"/>
  <c r="FD400" i="4"/>
  <c r="FD307" i="4"/>
  <c r="FD308" i="4"/>
  <c r="FD403" i="4"/>
  <c r="FD405" i="4"/>
  <c r="FD300" i="4"/>
  <c r="FD78" i="4"/>
  <c r="FD406" i="4"/>
  <c r="FD312" i="4"/>
  <c r="FD408" i="4"/>
  <c r="FD409" i="4"/>
  <c r="FD313" i="4"/>
  <c r="FD411" i="4"/>
  <c r="FD314" i="4"/>
  <c r="FD413" i="4"/>
  <c r="FD315" i="4"/>
  <c r="FD415" i="4"/>
  <c r="FD416" i="4"/>
  <c r="FD417" i="4"/>
  <c r="FD223" i="4"/>
  <c r="FD317" i="4"/>
  <c r="FD227" i="4"/>
  <c r="FD419" i="4"/>
  <c r="FD321" i="4"/>
  <c r="FD421" i="4"/>
  <c r="FD324" i="4"/>
  <c r="FD328" i="4"/>
  <c r="FD333" i="4"/>
  <c r="FD426" i="4"/>
  <c r="FD334" i="4"/>
  <c r="FD228" i="4"/>
  <c r="FD188" i="4"/>
  <c r="FD428" i="4"/>
  <c r="FD337" i="4"/>
  <c r="FD240" i="4"/>
  <c r="FD280" i="4"/>
  <c r="FD339" i="4"/>
  <c r="FD431" i="4"/>
  <c r="FD432" i="4"/>
  <c r="FD433" i="4"/>
  <c r="FD344" i="4"/>
  <c r="FD435" i="4"/>
  <c r="FD345" i="4"/>
  <c r="FD437" i="4"/>
  <c r="FD348" i="4"/>
  <c r="FD439" i="4"/>
  <c r="FD440" i="4"/>
  <c r="FD349" i="4"/>
  <c r="FD442" i="4"/>
  <c r="FD354" i="4"/>
  <c r="FD444" i="4"/>
  <c r="FD355" i="4"/>
  <c r="FD445" i="4"/>
  <c r="FD359" i="4"/>
  <c r="FD448" i="4"/>
  <c r="FD449" i="4"/>
  <c r="FD450" i="4"/>
  <c r="FD451" i="4"/>
  <c r="FD127" i="4"/>
  <c r="FD367" i="4"/>
  <c r="FD453" i="4"/>
  <c r="FD454" i="4"/>
  <c r="FD455" i="4"/>
  <c r="FD370" i="4"/>
  <c r="FD457" i="4"/>
  <c r="FD371" i="4"/>
  <c r="FD459" i="4"/>
  <c r="FD460" i="4"/>
  <c r="FD461" i="4"/>
  <c r="FD462" i="4"/>
  <c r="FD231" i="4"/>
  <c r="FD112" i="4"/>
  <c r="FD383" i="4"/>
  <c r="FD384" i="4"/>
  <c r="FD116" i="4"/>
  <c r="FD386" i="4"/>
  <c r="FD198" i="4"/>
  <c r="FD466" i="4"/>
  <c r="FD467" i="4"/>
  <c r="FD418" i="4"/>
  <c r="FD470" i="4"/>
  <c r="FD471" i="4"/>
  <c r="FD473" i="4"/>
  <c r="FD474" i="4"/>
  <c r="FD423" i="4"/>
  <c r="FD476" i="4"/>
  <c r="FD477" i="4"/>
  <c r="FD478" i="4"/>
  <c r="FD425" i="4"/>
  <c r="FD480" i="4"/>
  <c r="FD429" i="4"/>
  <c r="FD482" i="4"/>
  <c r="FD434" i="4"/>
  <c r="FD443" i="4"/>
  <c r="FD485" i="4"/>
  <c r="FD447" i="4"/>
  <c r="FD92" i="4"/>
  <c r="FD487" i="4"/>
  <c r="FD488" i="4"/>
  <c r="FD489" i="4"/>
  <c r="FD490" i="4"/>
  <c r="FD491" i="4"/>
  <c r="FD452" i="4"/>
  <c r="FD456" i="4"/>
  <c r="FD494" i="4"/>
  <c r="FD495" i="4"/>
  <c r="FD458" i="4"/>
  <c r="FD463" i="4"/>
  <c r="FD281" i="4"/>
  <c r="FD464" i="4"/>
  <c r="FD465" i="4"/>
  <c r="FD500" i="4"/>
  <c r="FD469" i="4"/>
  <c r="FD502" i="4"/>
  <c r="FD503" i="4"/>
  <c r="FD504" i="4"/>
  <c r="FD205" i="4"/>
  <c r="FD475" i="4"/>
  <c r="FD506" i="4"/>
  <c r="FD260" i="4"/>
  <c r="FD479" i="4"/>
  <c r="FD278" i="4"/>
  <c r="FD508" i="4"/>
  <c r="FD481" i="4"/>
  <c r="FD483" i="4"/>
  <c r="FD484" i="4"/>
  <c r="FD512" i="4"/>
  <c r="FD513" i="4"/>
  <c r="FD514" i="4"/>
  <c r="FD515" i="4"/>
  <c r="FD516" i="4"/>
  <c r="FD517" i="4"/>
  <c r="FD518" i="4"/>
  <c r="FD492" i="4"/>
  <c r="FD498" i="4"/>
  <c r="FD521" i="4"/>
  <c r="FD522" i="4"/>
  <c r="FD499" i="4"/>
  <c r="FD150" i="4"/>
  <c r="FD524" i="4"/>
  <c r="FD505" i="4"/>
  <c r="FD526" i="4"/>
  <c r="FD527" i="4"/>
  <c r="FD244" i="4"/>
  <c r="FD528" i="4"/>
  <c r="FD509" i="4"/>
  <c r="FD510" i="4"/>
  <c r="FD531" i="4"/>
  <c r="FD519" i="4"/>
  <c r="FD533" i="4"/>
  <c r="FD534" i="4"/>
  <c r="FD520" i="4"/>
  <c r="FD523" i="4"/>
  <c r="FD537" i="4"/>
  <c r="FD538" i="4"/>
  <c r="FD539" i="4"/>
  <c r="FD540" i="4"/>
  <c r="FD541" i="4"/>
  <c r="FD213" i="4"/>
  <c r="FD542" i="4"/>
  <c r="FD543" i="4"/>
  <c r="FD544" i="4"/>
  <c r="FD545" i="4"/>
  <c r="FD525" i="4"/>
  <c r="FD529" i="4"/>
  <c r="FD530" i="4"/>
  <c r="FD549" i="4"/>
  <c r="FD550" i="4"/>
  <c r="FD532" i="4"/>
  <c r="FD547" i="4"/>
  <c r="FD548" i="4"/>
  <c r="FD552" i="4"/>
  <c r="FD556" i="4"/>
  <c r="FD557" i="4"/>
  <c r="FD554" i="4"/>
  <c r="FD164" i="4"/>
  <c r="FD196" i="4"/>
  <c r="FD558" i="4"/>
  <c r="FD559" i="4"/>
  <c r="FD560" i="4"/>
  <c r="FD113" i="4"/>
  <c r="FD562" i="4"/>
  <c r="FD207" i="4"/>
  <c r="FD563" i="4"/>
  <c r="FD561" i="4"/>
  <c r="FD565" i="4"/>
  <c r="FD566" i="4"/>
  <c r="FD9" i="4"/>
  <c r="EY10" i="4" l="1"/>
  <c r="EY11" i="4"/>
  <c r="EY12" i="4"/>
  <c r="EY15" i="4"/>
  <c r="EY21" i="4"/>
  <c r="EY18" i="4"/>
  <c r="EY17" i="4"/>
  <c r="EY32" i="4"/>
  <c r="EY33" i="4"/>
  <c r="EY19" i="4"/>
  <c r="EY22" i="4"/>
  <c r="EY28" i="4"/>
  <c r="EY14" i="4"/>
  <c r="EY23" i="4"/>
  <c r="EY24" i="4"/>
  <c r="EY26" i="4"/>
  <c r="EY20" i="4"/>
  <c r="EY47" i="4"/>
  <c r="EY68" i="4"/>
  <c r="EY41" i="4"/>
  <c r="EY29" i="4"/>
  <c r="EY25" i="4"/>
  <c r="EY30" i="4"/>
  <c r="EY58" i="4"/>
  <c r="EY50" i="4"/>
  <c r="EY75" i="4"/>
  <c r="EY45" i="4"/>
  <c r="EY38" i="4"/>
  <c r="EY37" i="4"/>
  <c r="EY35" i="4"/>
  <c r="EY48" i="4"/>
  <c r="EY49" i="4"/>
  <c r="EY39" i="4"/>
  <c r="EY54" i="4"/>
  <c r="EY70" i="4"/>
  <c r="EY62" i="4"/>
  <c r="EY34" i="4"/>
  <c r="EY53" i="4"/>
  <c r="EY27" i="4"/>
  <c r="EY63" i="4"/>
  <c r="EY52" i="4"/>
  <c r="EY40" i="4"/>
  <c r="EY51" i="4"/>
  <c r="EY31" i="4"/>
  <c r="EY95" i="4"/>
  <c r="EY74" i="4"/>
  <c r="EY46" i="4"/>
  <c r="EY36" i="4"/>
  <c r="EY55" i="4"/>
  <c r="EY44" i="4"/>
  <c r="EY132" i="4"/>
  <c r="EY71" i="4"/>
  <c r="EY102" i="4"/>
  <c r="EY128" i="4"/>
  <c r="EY208" i="4"/>
  <c r="EY156" i="4"/>
  <c r="EY59" i="4"/>
  <c r="EY97" i="4"/>
  <c r="EY56" i="4"/>
  <c r="EY72" i="4"/>
  <c r="EY154" i="4"/>
  <c r="EY96" i="4"/>
  <c r="EY57" i="4"/>
  <c r="EY110" i="4"/>
  <c r="EY73" i="4"/>
  <c r="EY88" i="4"/>
  <c r="EY89" i="4"/>
  <c r="EY60" i="4"/>
  <c r="EY94" i="4"/>
  <c r="EY147" i="4"/>
  <c r="EY120" i="4"/>
  <c r="EY61" i="4"/>
  <c r="EY66" i="4"/>
  <c r="EY42" i="4"/>
  <c r="EY76" i="4"/>
  <c r="EY83" i="4"/>
  <c r="EY67" i="4"/>
  <c r="EY85" i="4"/>
  <c r="EY210" i="4"/>
  <c r="EY168" i="4"/>
  <c r="EY136" i="4"/>
  <c r="EY138" i="4"/>
  <c r="EY108" i="4"/>
  <c r="EY233" i="4"/>
  <c r="EY236" i="4"/>
  <c r="EY84" i="4"/>
  <c r="EY77" i="4"/>
  <c r="EY82" i="4"/>
  <c r="EY145" i="4"/>
  <c r="EY105" i="4"/>
  <c r="EY148" i="4"/>
  <c r="EY99" i="4"/>
  <c r="EY362" i="4"/>
  <c r="EY107" i="4"/>
  <c r="EY152" i="4"/>
  <c r="EY184" i="4"/>
  <c r="EY43" i="4"/>
  <c r="EY79" i="4"/>
  <c r="EY123" i="4"/>
  <c r="EY98" i="4"/>
  <c r="EY166" i="4"/>
  <c r="EY209" i="4"/>
  <c r="EY93" i="4"/>
  <c r="EY140" i="4"/>
  <c r="EY294" i="4"/>
  <c r="EY169" i="4"/>
  <c r="EY157" i="4"/>
  <c r="EY64" i="4"/>
  <c r="EY170" i="4"/>
  <c r="EY171" i="4"/>
  <c r="EY172" i="4"/>
  <c r="EY174" i="4"/>
  <c r="EY497" i="4"/>
  <c r="EY183" i="4"/>
  <c r="EY176" i="4"/>
  <c r="EY177" i="4"/>
  <c r="EY178" i="4"/>
  <c r="EY91" i="4"/>
  <c r="EY106" i="4"/>
  <c r="EY179" i="4"/>
  <c r="EY104" i="4"/>
  <c r="EY182" i="4"/>
  <c r="EY253" i="4"/>
  <c r="EY255" i="4"/>
  <c r="EY302" i="4"/>
  <c r="EY100" i="4"/>
  <c r="EY189" i="4"/>
  <c r="EY65" i="4"/>
  <c r="EY121" i="4"/>
  <c r="EY103" i="4"/>
  <c r="EY139" i="4"/>
  <c r="EY190" i="4"/>
  <c r="EY118" i="4"/>
  <c r="EY175" i="4"/>
  <c r="EY80" i="4"/>
  <c r="EY197" i="4"/>
  <c r="EY101" i="4"/>
  <c r="EY301" i="4"/>
  <c r="EY203" i="4"/>
  <c r="EY204" i="4"/>
  <c r="EY146" i="4"/>
  <c r="EY117" i="4"/>
  <c r="EY282" i="4"/>
  <c r="EY296" i="4"/>
  <c r="EY142" i="4"/>
  <c r="EY143" i="4"/>
  <c r="EY412" i="4"/>
  <c r="EY427" i="4"/>
  <c r="EY214" i="4"/>
  <c r="EY215" i="4"/>
  <c r="EY216" i="4"/>
  <c r="EY322" i="4"/>
  <c r="EY219" i="4"/>
  <c r="EY220" i="4"/>
  <c r="EY111" i="4"/>
  <c r="EY501" i="4"/>
  <c r="EY90" i="4"/>
  <c r="EY225" i="4"/>
  <c r="EY230" i="4"/>
  <c r="EY162" i="4"/>
  <c r="EY291" i="4"/>
  <c r="EY237" i="4"/>
  <c r="EY310" i="4"/>
  <c r="EY239" i="4"/>
  <c r="EY133" i="4"/>
  <c r="EY245" i="4"/>
  <c r="EY155" i="4"/>
  <c r="EY246" i="4"/>
  <c r="EY192" i="4"/>
  <c r="EY249" i="4"/>
  <c r="EY395" i="4"/>
  <c r="EY252" i="4"/>
  <c r="EY81" i="4"/>
  <c r="EY343" i="4"/>
  <c r="EY407" i="4"/>
  <c r="EY158" i="4"/>
  <c r="EY87" i="4"/>
  <c r="EY130" i="4"/>
  <c r="EY256" i="4"/>
  <c r="EY86" i="4"/>
  <c r="EY261" i="4"/>
  <c r="EY267" i="4"/>
  <c r="EY365" i="4"/>
  <c r="EY385" i="4"/>
  <c r="EY269" i="4"/>
  <c r="EY270" i="4"/>
  <c r="EY271" i="4"/>
  <c r="EY272" i="4"/>
  <c r="EY273" i="4"/>
  <c r="EY274" i="4"/>
  <c r="EY114" i="4"/>
  <c r="EY165" i="4"/>
  <c r="EY472" i="4"/>
  <c r="EY201" i="4"/>
  <c r="EY211" i="4"/>
  <c r="EY555" i="4"/>
  <c r="EY284" i="4"/>
  <c r="EY438" i="4"/>
  <c r="EY468" i="4"/>
  <c r="EY186" i="4"/>
  <c r="EY187" i="4"/>
  <c r="EY131" i="4"/>
  <c r="EY436" i="4"/>
  <c r="EY430" i="4"/>
  <c r="EY290" i="4"/>
  <c r="EY338" i="4"/>
  <c r="EY292" i="4"/>
  <c r="EY293" i="4"/>
  <c r="EY402" i="4"/>
  <c r="EY420" i="4"/>
  <c r="EY507" i="4"/>
  <c r="EY161" i="4"/>
  <c r="EY297" i="4"/>
  <c r="EY306" i="4"/>
  <c r="EY332" i="4"/>
  <c r="EY160" i="4"/>
  <c r="EY536" i="4"/>
  <c r="EY303" i="4"/>
  <c r="EY304" i="4"/>
  <c r="EY305" i="4"/>
  <c r="EY316" i="4"/>
  <c r="EY387" i="4"/>
  <c r="EY446" i="4"/>
  <c r="EY288" i="4"/>
  <c r="EY325" i="4"/>
  <c r="EY389" i="4"/>
  <c r="EY441" i="4"/>
  <c r="EY318" i="4"/>
  <c r="EY319" i="4"/>
  <c r="EY275" i="4"/>
  <c r="EY309" i="4"/>
  <c r="EY320" i="4"/>
  <c r="EY323" i="4"/>
  <c r="EY401" i="4"/>
  <c r="EY410" i="4"/>
  <c r="EY326" i="4"/>
  <c r="EY327" i="4"/>
  <c r="EY511" i="4"/>
  <c r="EY125" i="4"/>
  <c r="EY126" i="4"/>
  <c r="EY329" i="4"/>
  <c r="EY330" i="4"/>
  <c r="EY331" i="4"/>
  <c r="EY496" i="4"/>
  <c r="EY564" i="4"/>
  <c r="EY335" i="4"/>
  <c r="EY336" i="4"/>
  <c r="EY248" i="4"/>
  <c r="EY311" i="4"/>
  <c r="EY124" i="4"/>
  <c r="EY229" i="4"/>
  <c r="EY232" i="4"/>
  <c r="EY340" i="4"/>
  <c r="EY341" i="4"/>
  <c r="EY342" i="4"/>
  <c r="EY391" i="4"/>
  <c r="EY535" i="4"/>
  <c r="EY553" i="4"/>
  <c r="EY346" i="4"/>
  <c r="EY347" i="4"/>
  <c r="EY493" i="4"/>
  <c r="EY546" i="4"/>
  <c r="EY350" i="4"/>
  <c r="EY351" i="4"/>
  <c r="EY352" i="4"/>
  <c r="EY353" i="4"/>
  <c r="EY191" i="4"/>
  <c r="EY238" i="4"/>
  <c r="EY243" i="4"/>
  <c r="EY356" i="4"/>
  <c r="EY137" i="4"/>
  <c r="EY357" i="4"/>
  <c r="EY250" i="4"/>
  <c r="EY251" i="4"/>
  <c r="EY115" i="4"/>
  <c r="EY360" i="4"/>
  <c r="EY226" i="4"/>
  <c r="EY361" i="4"/>
  <c r="EY254" i="4"/>
  <c r="EY363" i="4"/>
  <c r="EY364" i="4"/>
  <c r="EY193" i="4"/>
  <c r="EY262" i="4"/>
  <c r="EY366" i="4"/>
  <c r="EY234" i="4"/>
  <c r="EY200" i="4"/>
  <c r="EY263" i="4"/>
  <c r="EY368" i="4"/>
  <c r="EY369" i="4"/>
  <c r="EY264" i="4"/>
  <c r="EY265" i="4"/>
  <c r="EY372" i="4"/>
  <c r="EY266" i="4"/>
  <c r="EY374" i="4"/>
  <c r="EY375" i="4"/>
  <c r="EY376" i="4"/>
  <c r="EY377" i="4"/>
  <c r="EY268" i="4"/>
  <c r="EY378" i="4"/>
  <c r="EY379" i="4"/>
  <c r="EY380" i="4"/>
  <c r="EY180" i="4"/>
  <c r="EY122" i="4"/>
  <c r="EY194" i="4"/>
  <c r="EY202" i="4"/>
  <c r="EY381" i="4"/>
  <c r="EY382" i="4"/>
  <c r="EY276" i="4"/>
  <c r="EY277" i="4"/>
  <c r="EY283" i="4"/>
  <c r="EY285" i="4"/>
  <c r="EY286" i="4"/>
  <c r="EY206" i="4"/>
  <c r="EY141" i="4"/>
  <c r="EY388" i="4"/>
  <c r="EY287" i="4"/>
  <c r="EY390" i="4"/>
  <c r="EY289" i="4"/>
  <c r="EY159" i="4"/>
  <c r="EY163" i="4"/>
  <c r="EY392" i="4"/>
  <c r="EY393" i="4"/>
  <c r="EY394" i="4"/>
  <c r="EY295" i="4"/>
  <c r="EY69" i="4"/>
  <c r="EY396" i="4"/>
  <c r="EY397" i="4"/>
  <c r="EY398" i="4"/>
  <c r="EY399" i="4"/>
  <c r="EY400" i="4"/>
  <c r="EY307" i="4"/>
  <c r="EY308" i="4"/>
  <c r="EY403" i="4"/>
  <c r="EY405" i="4"/>
  <c r="EY300" i="4"/>
  <c r="EY78" i="4"/>
  <c r="EY406" i="4"/>
  <c r="EY312" i="4"/>
  <c r="EY408" i="4"/>
  <c r="EY409" i="4"/>
  <c r="EY313" i="4"/>
  <c r="EY411" i="4"/>
  <c r="EY314" i="4"/>
  <c r="EY413" i="4"/>
  <c r="EY315" i="4"/>
  <c r="EY415" i="4"/>
  <c r="EY416" i="4"/>
  <c r="EY417" i="4"/>
  <c r="EY223" i="4"/>
  <c r="EY129" i="4"/>
  <c r="EY317" i="4"/>
  <c r="EY227" i="4"/>
  <c r="EY419" i="4"/>
  <c r="EY321" i="4"/>
  <c r="EY421" i="4"/>
  <c r="EY324" i="4"/>
  <c r="EY328" i="4"/>
  <c r="EY333" i="4"/>
  <c r="EY426" i="4"/>
  <c r="EY334" i="4"/>
  <c r="EY228" i="4"/>
  <c r="EY188" i="4"/>
  <c r="EY428" i="4"/>
  <c r="EY337" i="4"/>
  <c r="EY240" i="4"/>
  <c r="EY280" i="4"/>
  <c r="EY339" i="4"/>
  <c r="EY431" i="4"/>
  <c r="EY432" i="4"/>
  <c r="EY433" i="4"/>
  <c r="EY344" i="4"/>
  <c r="EY435" i="4"/>
  <c r="EY345" i="4"/>
  <c r="EY437" i="4"/>
  <c r="EY348" i="4"/>
  <c r="EY439" i="4"/>
  <c r="EY440" i="4"/>
  <c r="EY349" i="4"/>
  <c r="EY442" i="4"/>
  <c r="EY354" i="4"/>
  <c r="EY444" i="4"/>
  <c r="EY355" i="4"/>
  <c r="EY445" i="4"/>
  <c r="EY359" i="4"/>
  <c r="EY448" i="4"/>
  <c r="EY449" i="4"/>
  <c r="EY450" i="4"/>
  <c r="EY451" i="4"/>
  <c r="EY127" i="4"/>
  <c r="EY367" i="4"/>
  <c r="EY453" i="4"/>
  <c r="EY454" i="4"/>
  <c r="EY455" i="4"/>
  <c r="EY370" i="4"/>
  <c r="EY457" i="4"/>
  <c r="EY371" i="4"/>
  <c r="EY459" i="4"/>
  <c r="EY460" i="4"/>
  <c r="EY461" i="4"/>
  <c r="EY462" i="4"/>
  <c r="EY231" i="4"/>
  <c r="EY112" i="4"/>
  <c r="EY383" i="4"/>
  <c r="EY384" i="4"/>
  <c r="EY116" i="4"/>
  <c r="EY386" i="4"/>
  <c r="EY198" i="4"/>
  <c r="EY466" i="4"/>
  <c r="EY467" i="4"/>
  <c r="EY109" i="4"/>
  <c r="EY418" i="4"/>
  <c r="EY470" i="4"/>
  <c r="EY471" i="4"/>
  <c r="EY473" i="4"/>
  <c r="EY474" i="4"/>
  <c r="EY423" i="4"/>
  <c r="EY476" i="4"/>
  <c r="EY477" i="4"/>
  <c r="EY478" i="4"/>
  <c r="EY425" i="4"/>
  <c r="EY480" i="4"/>
  <c r="EY429" i="4"/>
  <c r="EY482" i="4"/>
  <c r="EY221" i="4"/>
  <c r="EY434" i="4"/>
  <c r="EY443" i="4"/>
  <c r="EY485" i="4"/>
  <c r="EY447" i="4"/>
  <c r="EY144" i="4"/>
  <c r="EY92" i="4"/>
  <c r="EY487" i="4"/>
  <c r="EY488" i="4"/>
  <c r="EY489" i="4"/>
  <c r="EY490" i="4"/>
  <c r="EY491" i="4"/>
  <c r="EY452" i="4"/>
  <c r="EY456" i="4"/>
  <c r="EY494" i="4"/>
  <c r="EY495" i="4"/>
  <c r="EY458" i="4"/>
  <c r="EY463" i="4"/>
  <c r="EY281" i="4"/>
  <c r="EY464" i="4"/>
  <c r="EY465" i="4"/>
  <c r="EY500" i="4"/>
  <c r="EY469" i="4"/>
  <c r="EY502" i="4"/>
  <c r="EY503" i="4"/>
  <c r="EY504" i="4"/>
  <c r="EY205" i="4"/>
  <c r="EY135" i="4"/>
  <c r="EY475" i="4"/>
  <c r="EY506" i="4"/>
  <c r="EY260" i="4"/>
  <c r="EY479" i="4"/>
  <c r="EY278" i="4"/>
  <c r="EY508" i="4"/>
  <c r="EY481" i="4"/>
  <c r="EY483" i="4"/>
  <c r="EY484" i="4"/>
  <c r="EY119" i="4"/>
  <c r="EY512" i="4"/>
  <c r="EY513" i="4"/>
  <c r="EY514" i="4"/>
  <c r="EY515" i="4"/>
  <c r="EY516" i="4"/>
  <c r="EY517" i="4"/>
  <c r="EY518" i="4"/>
  <c r="EY492" i="4"/>
  <c r="EY498" i="4"/>
  <c r="EY521" i="4"/>
  <c r="EY522" i="4"/>
  <c r="EY499" i="4"/>
  <c r="EY150" i="4"/>
  <c r="EY524" i="4"/>
  <c r="EY505" i="4"/>
  <c r="EY526" i="4"/>
  <c r="EY527" i="4"/>
  <c r="EY244" i="4"/>
  <c r="EY528" i="4"/>
  <c r="EY509" i="4"/>
  <c r="EY510" i="4"/>
  <c r="EY531" i="4"/>
  <c r="EY519" i="4"/>
  <c r="EY533" i="4"/>
  <c r="EY534" i="4"/>
  <c r="EY520" i="4"/>
  <c r="EY523" i="4"/>
  <c r="EY537" i="4"/>
  <c r="EY538" i="4"/>
  <c r="EY539" i="4"/>
  <c r="EY540" i="4"/>
  <c r="EY541" i="4"/>
  <c r="EY213" i="4"/>
  <c r="EY542" i="4"/>
  <c r="EY543" i="4"/>
  <c r="EY544" i="4"/>
  <c r="EY545" i="4"/>
  <c r="EY525" i="4"/>
  <c r="EY529" i="4"/>
  <c r="EY530" i="4"/>
  <c r="EY549" i="4"/>
  <c r="EY550" i="4"/>
  <c r="EY532" i="4"/>
  <c r="EY547" i="4"/>
  <c r="EY548" i="4"/>
  <c r="EY552" i="4"/>
  <c r="EY556" i="4"/>
  <c r="EY557" i="4"/>
  <c r="EY554" i="4"/>
  <c r="EY173" i="4"/>
  <c r="EY164" i="4"/>
  <c r="EY196" i="4"/>
  <c r="EY558" i="4"/>
  <c r="EY559" i="4"/>
  <c r="EY560" i="4"/>
  <c r="EY113" i="4"/>
  <c r="EY562" i="4"/>
  <c r="EY207" i="4"/>
  <c r="EY563" i="4"/>
  <c r="EY561" i="4"/>
  <c r="EY565" i="4"/>
  <c r="EY566" i="4"/>
  <c r="FC16" i="4"/>
  <c r="EY16" i="4" s="1"/>
  <c r="FC13" i="4"/>
  <c r="EY13" i="4" s="1"/>
  <c r="FA9" i="4"/>
  <c r="EY9" i="4" s="1"/>
  <c r="J389" i="4" l="1"/>
  <c r="Q389" i="4"/>
  <c r="T389" i="4"/>
  <c r="Y389" i="4"/>
  <c r="AP389" i="4"/>
  <c r="BD389" i="4"/>
  <c r="BQ389" i="4"/>
  <c r="DF389" i="4"/>
  <c r="J401" i="4"/>
  <c r="Q401" i="4"/>
  <c r="T401" i="4"/>
  <c r="Y401" i="4"/>
  <c r="AP401" i="4"/>
  <c r="BD401" i="4"/>
  <c r="BQ401" i="4"/>
  <c r="DF401" i="4"/>
  <c r="J275" i="4"/>
  <c r="Q275" i="4"/>
  <c r="T275" i="4"/>
  <c r="Y275" i="4"/>
  <c r="AP275" i="4"/>
  <c r="BD275" i="4"/>
  <c r="BQ275" i="4"/>
  <c r="DF275" i="4"/>
  <c r="J535" i="4"/>
  <c r="Q535" i="4"/>
  <c r="T535" i="4"/>
  <c r="Y535" i="4"/>
  <c r="AP535" i="4"/>
  <c r="BD535" i="4"/>
  <c r="BQ535" i="4"/>
  <c r="DF535" i="4"/>
  <c r="J507" i="4"/>
  <c r="Q507" i="4"/>
  <c r="T507" i="4"/>
  <c r="Y507" i="4"/>
  <c r="AP507" i="4"/>
  <c r="BD507" i="4"/>
  <c r="BQ507" i="4"/>
  <c r="DF507" i="4"/>
  <c r="J402" i="4"/>
  <c r="Q402" i="4"/>
  <c r="T402" i="4"/>
  <c r="Y402" i="4"/>
  <c r="AP402" i="4"/>
  <c r="BD402" i="4"/>
  <c r="BQ402" i="4"/>
  <c r="DF402" i="4"/>
  <c r="J436" i="4"/>
  <c r="Q436" i="4"/>
  <c r="T436" i="4"/>
  <c r="Y436" i="4"/>
  <c r="AP436" i="4"/>
  <c r="BD436" i="4"/>
  <c r="BQ436" i="4"/>
  <c r="DF436" i="4"/>
  <c r="J310" i="4"/>
  <c r="Q310" i="4"/>
  <c r="T310" i="4"/>
  <c r="Y310" i="4"/>
  <c r="AP310" i="4"/>
  <c r="BD310" i="4"/>
  <c r="BQ310" i="4"/>
  <c r="DF310" i="4"/>
  <c r="J291" i="4"/>
  <c r="Q291" i="4"/>
  <c r="T291" i="4"/>
  <c r="Y291" i="4"/>
  <c r="AP291" i="4"/>
  <c r="BD291" i="4"/>
  <c r="BQ291" i="4"/>
  <c r="DF291" i="4"/>
  <c r="J412" i="4"/>
  <c r="Q412" i="4"/>
  <c r="T412" i="4"/>
  <c r="Y412" i="4"/>
  <c r="AP412" i="4"/>
  <c r="BD412" i="4"/>
  <c r="BQ412" i="4"/>
  <c r="DF412" i="4"/>
  <c r="J296" i="4"/>
  <c r="Q296" i="4"/>
  <c r="T296" i="4"/>
  <c r="Y296" i="4"/>
  <c r="AP296" i="4"/>
  <c r="BD296" i="4"/>
  <c r="BQ296" i="4"/>
  <c r="DF296" i="4"/>
  <c r="ET102" i="4"/>
  <c r="J536" i="4"/>
  <c r="Q536" i="4"/>
  <c r="T536" i="4"/>
  <c r="Y536" i="4"/>
  <c r="AP536" i="4"/>
  <c r="BD536" i="4"/>
  <c r="BQ536" i="4"/>
  <c r="DF536" i="4"/>
  <c r="E507" i="4" l="1"/>
  <c r="E402" i="4"/>
  <c r="E535" i="4"/>
  <c r="E401" i="4"/>
  <c r="E275" i="4"/>
  <c r="E291" i="4"/>
  <c r="E389" i="4"/>
  <c r="E412" i="4"/>
  <c r="E436" i="4"/>
  <c r="E536" i="4"/>
  <c r="E296" i="4"/>
  <c r="E310" i="4"/>
  <c r="J395" i="4"/>
  <c r="Q395" i="4"/>
  <c r="T395" i="4"/>
  <c r="Y395" i="4"/>
  <c r="AP395" i="4"/>
  <c r="BD395" i="4"/>
  <c r="BQ395" i="4"/>
  <c r="DF395" i="4"/>
  <c r="J441" i="4"/>
  <c r="Q441" i="4"/>
  <c r="T441" i="4"/>
  <c r="Y441" i="4"/>
  <c r="AP441" i="4"/>
  <c r="BD441" i="4"/>
  <c r="BQ441" i="4"/>
  <c r="DF441" i="4"/>
  <c r="J306" i="4"/>
  <c r="Q306" i="4"/>
  <c r="T306" i="4"/>
  <c r="Y306" i="4"/>
  <c r="AP306" i="4"/>
  <c r="BD306" i="4"/>
  <c r="BQ306" i="4"/>
  <c r="DF306" i="4"/>
  <c r="J160" i="4"/>
  <c r="Q160" i="4"/>
  <c r="T160" i="4"/>
  <c r="Y160" i="4"/>
  <c r="AP160" i="4"/>
  <c r="BD160" i="4"/>
  <c r="BQ160" i="4"/>
  <c r="DF160" i="4"/>
  <c r="J410" i="4"/>
  <c r="Q410" i="4"/>
  <c r="T410" i="4"/>
  <c r="Y410" i="4"/>
  <c r="AP410" i="4"/>
  <c r="BD410" i="4"/>
  <c r="BQ410" i="4"/>
  <c r="DF410" i="4"/>
  <c r="J427" i="4"/>
  <c r="Q427" i="4"/>
  <c r="T427" i="4"/>
  <c r="Y427" i="4"/>
  <c r="AP427" i="4"/>
  <c r="BD427" i="4"/>
  <c r="BQ427" i="4"/>
  <c r="DF427" i="4"/>
  <c r="J385" i="4"/>
  <c r="Q385" i="4"/>
  <c r="T385" i="4"/>
  <c r="Y385" i="4"/>
  <c r="AP385" i="4"/>
  <c r="BD385" i="4"/>
  <c r="BQ385" i="4"/>
  <c r="DF385" i="4"/>
  <c r="J387" i="4"/>
  <c r="Q387" i="4"/>
  <c r="T387" i="4"/>
  <c r="Y387" i="4"/>
  <c r="AP387" i="4"/>
  <c r="BD387" i="4"/>
  <c r="BQ387" i="4"/>
  <c r="DF387" i="4"/>
  <c r="J267" i="4"/>
  <c r="Q267" i="4"/>
  <c r="T267" i="4"/>
  <c r="Y267" i="4"/>
  <c r="AP267" i="4"/>
  <c r="BD267" i="4"/>
  <c r="BQ267" i="4"/>
  <c r="DF267" i="4"/>
  <c r="J555" i="4"/>
  <c r="Q555" i="4"/>
  <c r="T555" i="4"/>
  <c r="Y555" i="4"/>
  <c r="AP555" i="4"/>
  <c r="BD555" i="4"/>
  <c r="BQ555" i="4"/>
  <c r="DF555" i="4"/>
  <c r="J320" i="4"/>
  <c r="Q320" i="4"/>
  <c r="T320" i="4"/>
  <c r="Y320" i="4"/>
  <c r="AP320" i="4"/>
  <c r="BD320" i="4"/>
  <c r="BQ320" i="4"/>
  <c r="DF320" i="4"/>
  <c r="J472" i="4"/>
  <c r="Q472" i="4"/>
  <c r="T472" i="4"/>
  <c r="Y472" i="4"/>
  <c r="AP472" i="4"/>
  <c r="BD472" i="4"/>
  <c r="BQ472" i="4"/>
  <c r="DF472" i="4"/>
  <c r="J493" i="4"/>
  <c r="Q493" i="4"/>
  <c r="T493" i="4"/>
  <c r="Y493" i="4"/>
  <c r="AP493" i="4"/>
  <c r="BD493" i="4"/>
  <c r="BQ493" i="4"/>
  <c r="DF493" i="4"/>
  <c r="J546" i="4"/>
  <c r="Q546" i="4"/>
  <c r="T546" i="4"/>
  <c r="Y546" i="4"/>
  <c r="AP546" i="4"/>
  <c r="BD546" i="4"/>
  <c r="BQ546" i="4"/>
  <c r="DF546" i="4"/>
  <c r="J311" i="4"/>
  <c r="Q311" i="4"/>
  <c r="T311" i="4"/>
  <c r="Y311" i="4"/>
  <c r="AP311" i="4"/>
  <c r="BD311" i="4"/>
  <c r="BQ311" i="4"/>
  <c r="DF311" i="4"/>
  <c r="J420" i="4"/>
  <c r="Q420" i="4"/>
  <c r="T420" i="4"/>
  <c r="Y420" i="4"/>
  <c r="AP420" i="4"/>
  <c r="BD420" i="4"/>
  <c r="BQ420" i="4"/>
  <c r="DF420" i="4"/>
  <c r="J211" i="4"/>
  <c r="Q211" i="4"/>
  <c r="T211" i="4"/>
  <c r="Y211" i="4"/>
  <c r="AP211" i="4"/>
  <c r="BD211" i="4"/>
  <c r="BQ211" i="4"/>
  <c r="DF211" i="4"/>
  <c r="J496" i="4"/>
  <c r="Q496" i="4"/>
  <c r="T496" i="4"/>
  <c r="Y496" i="4"/>
  <c r="AP496" i="4"/>
  <c r="BD496" i="4"/>
  <c r="BQ496" i="4"/>
  <c r="DF496" i="4"/>
  <c r="J564" i="4"/>
  <c r="Q564" i="4"/>
  <c r="T564" i="4"/>
  <c r="Y564" i="4"/>
  <c r="AP564" i="4"/>
  <c r="BD564" i="4"/>
  <c r="BQ564" i="4"/>
  <c r="DF564" i="4"/>
  <c r="J210" i="4"/>
  <c r="Q210" i="4"/>
  <c r="T210" i="4"/>
  <c r="Y210" i="4"/>
  <c r="AP210" i="4"/>
  <c r="BD210" i="4"/>
  <c r="BQ210" i="4"/>
  <c r="DF210" i="4"/>
  <c r="J175" i="4"/>
  <c r="Q175" i="4"/>
  <c r="T175" i="4"/>
  <c r="Y175" i="4"/>
  <c r="AP175" i="4"/>
  <c r="BD175" i="4"/>
  <c r="BQ175" i="4"/>
  <c r="DF175" i="4"/>
  <c r="J468" i="4"/>
  <c r="Q468" i="4"/>
  <c r="T468" i="4"/>
  <c r="Y468" i="4"/>
  <c r="AP468" i="4"/>
  <c r="BD468" i="4"/>
  <c r="BQ468" i="4"/>
  <c r="DF468" i="4"/>
  <c r="J501" i="4"/>
  <c r="Q501" i="4"/>
  <c r="T501" i="4"/>
  <c r="Y501" i="4"/>
  <c r="AP501" i="4"/>
  <c r="BD501" i="4"/>
  <c r="BQ501" i="4"/>
  <c r="DF501" i="4"/>
  <c r="J338" i="4"/>
  <c r="Q338" i="4"/>
  <c r="T338" i="4"/>
  <c r="Y338" i="4"/>
  <c r="AP338" i="4"/>
  <c r="BD338" i="4"/>
  <c r="BQ338" i="4"/>
  <c r="DF338" i="4"/>
  <c r="J316" i="4"/>
  <c r="Q316" i="4"/>
  <c r="T316" i="4"/>
  <c r="Y316" i="4"/>
  <c r="AP316" i="4"/>
  <c r="BD316" i="4"/>
  <c r="BQ316" i="4"/>
  <c r="DF316" i="4"/>
  <c r="DF165" i="4"/>
  <c r="BQ165" i="4"/>
  <c r="BD165" i="4"/>
  <c r="AP165" i="4"/>
  <c r="Y165" i="4"/>
  <c r="T165" i="4"/>
  <c r="Q165" i="4"/>
  <c r="J165" i="4"/>
  <c r="DF184" i="4"/>
  <c r="BQ184" i="4"/>
  <c r="BD184" i="4"/>
  <c r="AP184" i="4"/>
  <c r="Y184" i="4"/>
  <c r="T184" i="4"/>
  <c r="Q184" i="4"/>
  <c r="J184" i="4"/>
  <c r="DF294" i="4"/>
  <c r="BQ294" i="4"/>
  <c r="BD294" i="4"/>
  <c r="AP294" i="4"/>
  <c r="Y294" i="4"/>
  <c r="T294" i="4"/>
  <c r="Q294" i="4"/>
  <c r="J294" i="4"/>
  <c r="DF497" i="4"/>
  <c r="BQ497" i="4"/>
  <c r="BD497" i="4"/>
  <c r="AP497" i="4"/>
  <c r="Y497" i="4"/>
  <c r="T497" i="4"/>
  <c r="Q497" i="4"/>
  <c r="J497" i="4"/>
  <c r="DF253" i="4"/>
  <c r="BQ253" i="4"/>
  <c r="BD253" i="4"/>
  <c r="AP253" i="4"/>
  <c r="Y253" i="4"/>
  <c r="T253" i="4"/>
  <c r="Q253" i="4"/>
  <c r="J253" i="4"/>
  <c r="DF255" i="4"/>
  <c r="BQ255" i="4"/>
  <c r="BD255" i="4"/>
  <c r="AP255" i="4"/>
  <c r="Y255" i="4"/>
  <c r="T255" i="4"/>
  <c r="Q255" i="4"/>
  <c r="J255" i="4"/>
  <c r="DF407" i="4"/>
  <c r="BQ407" i="4"/>
  <c r="BD407" i="4"/>
  <c r="AP407" i="4"/>
  <c r="Y407" i="4"/>
  <c r="T407" i="4"/>
  <c r="Q407" i="4"/>
  <c r="J407" i="4"/>
  <c r="DF391" i="4"/>
  <c r="BQ391" i="4"/>
  <c r="BD391" i="4"/>
  <c r="AP391" i="4"/>
  <c r="Y391" i="4"/>
  <c r="T391" i="4"/>
  <c r="Q391" i="4"/>
  <c r="J391" i="4"/>
  <c r="DF309" i="4"/>
  <c r="BQ309" i="4"/>
  <c r="BD309" i="4"/>
  <c r="AP309" i="4"/>
  <c r="Y309" i="4"/>
  <c r="T309" i="4"/>
  <c r="Q309" i="4"/>
  <c r="J309" i="4"/>
  <c r="J362" i="4"/>
  <c r="Q362" i="4"/>
  <c r="T362" i="4"/>
  <c r="Y362" i="4"/>
  <c r="AP362" i="4"/>
  <c r="BD362" i="4"/>
  <c r="BQ362" i="4"/>
  <c r="DF362" i="4"/>
  <c r="J282" i="4"/>
  <c r="Q282" i="4"/>
  <c r="T282" i="4"/>
  <c r="Y282" i="4"/>
  <c r="AP282" i="4"/>
  <c r="BD282" i="4"/>
  <c r="BQ282" i="4"/>
  <c r="DF282" i="4"/>
  <c r="J140" i="4"/>
  <c r="Q140" i="4"/>
  <c r="T140" i="4"/>
  <c r="Y140" i="4"/>
  <c r="AP140" i="4"/>
  <c r="BD140" i="4"/>
  <c r="BQ140" i="4"/>
  <c r="DF140" i="4"/>
  <c r="J293" i="4"/>
  <c r="Q293" i="4"/>
  <c r="T293" i="4"/>
  <c r="Y293" i="4"/>
  <c r="AP293" i="4"/>
  <c r="BD293" i="4"/>
  <c r="BQ293" i="4"/>
  <c r="DF293" i="4"/>
  <c r="J288" i="4"/>
  <c r="Q288" i="4"/>
  <c r="T288" i="4"/>
  <c r="Y288" i="4"/>
  <c r="AP288" i="4"/>
  <c r="BD288" i="4"/>
  <c r="BQ288" i="4"/>
  <c r="DF288" i="4"/>
  <c r="J325" i="4"/>
  <c r="Q325" i="4"/>
  <c r="T325" i="4"/>
  <c r="Y325" i="4"/>
  <c r="AP325" i="4"/>
  <c r="BD325" i="4"/>
  <c r="BQ325" i="4"/>
  <c r="DF325" i="4"/>
  <c r="DF157" i="4"/>
  <c r="BQ157" i="4"/>
  <c r="BD157" i="4"/>
  <c r="AP157" i="4"/>
  <c r="Y157" i="4"/>
  <c r="T157" i="4"/>
  <c r="Q157" i="4"/>
  <c r="J157" i="4"/>
  <c r="ED11" i="4"/>
  <c r="ED12" i="4"/>
  <c r="ED15" i="4"/>
  <c r="ED13" i="4"/>
  <c r="ED21" i="4"/>
  <c r="ED18" i="4"/>
  <c r="ED16" i="4"/>
  <c r="ED17" i="4"/>
  <c r="ED32" i="4"/>
  <c r="ED33" i="4"/>
  <c r="ED19" i="4"/>
  <c r="ED22" i="4"/>
  <c r="ED28" i="4"/>
  <c r="ED14" i="4"/>
  <c r="ED24" i="4"/>
  <c r="ED26" i="4"/>
  <c r="ED20" i="4"/>
  <c r="ED47" i="4"/>
  <c r="ED29" i="4"/>
  <c r="ED25" i="4"/>
  <c r="ED58" i="4"/>
  <c r="ED50" i="4"/>
  <c r="ED45" i="4"/>
  <c r="ED37" i="4"/>
  <c r="ED48" i="4"/>
  <c r="ED49" i="4"/>
  <c r="ED54" i="4"/>
  <c r="ED70" i="4"/>
  <c r="ED62" i="4"/>
  <c r="ED34" i="4"/>
  <c r="ED27" i="4"/>
  <c r="ED63" i="4"/>
  <c r="ED52" i="4"/>
  <c r="ED40" i="4"/>
  <c r="ED51" i="4"/>
  <c r="ED74" i="4"/>
  <c r="ED36" i="4"/>
  <c r="ED55" i="4"/>
  <c r="ED44" i="4"/>
  <c r="ED71" i="4"/>
  <c r="ED59" i="4"/>
  <c r="ED56" i="4"/>
  <c r="ED72" i="4"/>
  <c r="ED57" i="4"/>
  <c r="ED110" i="4"/>
  <c r="ED73" i="4"/>
  <c r="ED88" i="4"/>
  <c r="ED89" i="4"/>
  <c r="ED102" i="4"/>
  <c r="ED94" i="4"/>
  <c r="ED120" i="4"/>
  <c r="ED61" i="4"/>
  <c r="ED66" i="4"/>
  <c r="ED42" i="4"/>
  <c r="ED83" i="4"/>
  <c r="ED136" i="4"/>
  <c r="ED138" i="4"/>
  <c r="ED108" i="4"/>
  <c r="ED84" i="4"/>
  <c r="ED82" i="4"/>
  <c r="ED145" i="4"/>
  <c r="ED105" i="4"/>
  <c r="ED148" i="4"/>
  <c r="ED99" i="4"/>
  <c r="ED79" i="4"/>
  <c r="ED166" i="4"/>
  <c r="ED93" i="4"/>
  <c r="ED169" i="4"/>
  <c r="ED170" i="4"/>
  <c r="ED171" i="4"/>
  <c r="ED172" i="4"/>
  <c r="ED174" i="4"/>
  <c r="ED176" i="4"/>
  <c r="ED177" i="4"/>
  <c r="ED178" i="4"/>
  <c r="ED91" i="4"/>
  <c r="ED106" i="4"/>
  <c r="ED179" i="4"/>
  <c r="ED182" i="4"/>
  <c r="ED189" i="4"/>
  <c r="ED190" i="4"/>
  <c r="ED118" i="4"/>
  <c r="ED197" i="4"/>
  <c r="ED203" i="4"/>
  <c r="ED204" i="4"/>
  <c r="ED146" i="4"/>
  <c r="ED214" i="4"/>
  <c r="ED215" i="4"/>
  <c r="ED216" i="4"/>
  <c r="ED219" i="4"/>
  <c r="ED220" i="4"/>
  <c r="ED225" i="4"/>
  <c r="ED230" i="4"/>
  <c r="ED162" i="4"/>
  <c r="ED237" i="4"/>
  <c r="ED239" i="4"/>
  <c r="ED133" i="4"/>
  <c r="ED245" i="4"/>
  <c r="ED246" i="4"/>
  <c r="ED249" i="4"/>
  <c r="ED252" i="4"/>
  <c r="ED81" i="4"/>
  <c r="ED87" i="4"/>
  <c r="ED130" i="4"/>
  <c r="ED256" i="4"/>
  <c r="ED261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229" i="4"/>
  <c r="ED340" i="4"/>
  <c r="ED341" i="4"/>
  <c r="ED342" i="4"/>
  <c r="ED346" i="4"/>
  <c r="ED347" i="4"/>
  <c r="ED350" i="4"/>
  <c r="ED351" i="4"/>
  <c r="ED352" i="4"/>
  <c r="ED353" i="4"/>
  <c r="ED191" i="4"/>
  <c r="ED356" i="4"/>
  <c r="ED137" i="4"/>
  <c r="ED357" i="4"/>
  <c r="ED115" i="4"/>
  <c r="ED360" i="4"/>
  <c r="ED226" i="4"/>
  <c r="ED361" i="4"/>
  <c r="ED363" i="4"/>
  <c r="ED364" i="4"/>
  <c r="ED193" i="4"/>
  <c r="ED366" i="4"/>
  <c r="ED234" i="4"/>
  <c r="ED200" i="4"/>
  <c r="ED368" i="4"/>
  <c r="ED369" i="4"/>
  <c r="ED372" i="4"/>
  <c r="ED374" i="4"/>
  <c r="ED375" i="4"/>
  <c r="ED376" i="4"/>
  <c r="ED377" i="4"/>
  <c r="ED378" i="4"/>
  <c r="ED379" i="4"/>
  <c r="ED380" i="4"/>
  <c r="ED180" i="4"/>
  <c r="ED194" i="4"/>
  <c r="ED381" i="4"/>
  <c r="ED382" i="4"/>
  <c r="ED388" i="4"/>
  <c r="ED390" i="4"/>
  <c r="ED163" i="4"/>
  <c r="ED392" i="4"/>
  <c r="ED393" i="4"/>
  <c r="ED394" i="4"/>
  <c r="ED69" i="4"/>
  <c r="ED396" i="4"/>
  <c r="ED397" i="4"/>
  <c r="ED398" i="4"/>
  <c r="ED399" i="4"/>
  <c r="ED400" i="4"/>
  <c r="ED403" i="4"/>
  <c r="ED405" i="4"/>
  <c r="ED300" i="4"/>
  <c r="ED406" i="4"/>
  <c r="ED408" i="4"/>
  <c r="ED409" i="4"/>
  <c r="ED411" i="4"/>
  <c r="ED413" i="4"/>
  <c r="ED415" i="4"/>
  <c r="ED416" i="4"/>
  <c r="ED417" i="4"/>
  <c r="ED223" i="4"/>
  <c r="ED227" i="4"/>
  <c r="ED419" i="4"/>
  <c r="ED421" i="4"/>
  <c r="ED426" i="4"/>
  <c r="ED228" i="4"/>
  <c r="ED428" i="4"/>
  <c r="ED240" i="4"/>
  <c r="ED280" i="4"/>
  <c r="ED431" i="4"/>
  <c r="ED432" i="4"/>
  <c r="ED433" i="4"/>
  <c r="ED435" i="4"/>
  <c r="ED437" i="4"/>
  <c r="ED439" i="4"/>
  <c r="ED440" i="4"/>
  <c r="ED442" i="4"/>
  <c r="ED444" i="4"/>
  <c r="ED445" i="4"/>
  <c r="ED448" i="4"/>
  <c r="ED449" i="4"/>
  <c r="ED450" i="4"/>
  <c r="ED451" i="4"/>
  <c r="ED127" i="4"/>
  <c r="ED453" i="4"/>
  <c r="ED454" i="4"/>
  <c r="ED455" i="4"/>
  <c r="ED457" i="4"/>
  <c r="ED459" i="4"/>
  <c r="ED460" i="4"/>
  <c r="ED461" i="4"/>
  <c r="ED462" i="4"/>
  <c r="ED112" i="4"/>
  <c r="ED116" i="4"/>
  <c r="ED466" i="4"/>
  <c r="ED467" i="4"/>
  <c r="ED470" i="4"/>
  <c r="ED471" i="4"/>
  <c r="ED473" i="4"/>
  <c r="ED474" i="4"/>
  <c r="ED476" i="4"/>
  <c r="ED477" i="4"/>
  <c r="ED478" i="4"/>
  <c r="ED480" i="4"/>
  <c r="ED482" i="4"/>
  <c r="ED485" i="4"/>
  <c r="ED92" i="4"/>
  <c r="ED487" i="4"/>
  <c r="ED488" i="4"/>
  <c r="ED489" i="4"/>
  <c r="ED490" i="4"/>
  <c r="ED491" i="4"/>
  <c r="ED494" i="4"/>
  <c r="ED495" i="4"/>
  <c r="ED281" i="4"/>
  <c r="ED500" i="4"/>
  <c r="ED502" i="4"/>
  <c r="ED503" i="4"/>
  <c r="ED504" i="4"/>
  <c r="ED506" i="4"/>
  <c r="ED260" i="4"/>
  <c r="ED278" i="4"/>
  <c r="ED508" i="4"/>
  <c r="ED512" i="4"/>
  <c r="ED513" i="4"/>
  <c r="ED514" i="4"/>
  <c r="ED515" i="4"/>
  <c r="ED516" i="4"/>
  <c r="ED517" i="4"/>
  <c r="ED518" i="4"/>
  <c r="ED521" i="4"/>
  <c r="ED522" i="4"/>
  <c r="ED524" i="4"/>
  <c r="ED526" i="4"/>
  <c r="ED527" i="4"/>
  <c r="ED244" i="4"/>
  <c r="ED528" i="4"/>
  <c r="ED531" i="4"/>
  <c r="ED533" i="4"/>
  <c r="ED534" i="4"/>
  <c r="ED537" i="4"/>
  <c r="ED538" i="4"/>
  <c r="ED539" i="4"/>
  <c r="ED540" i="4"/>
  <c r="ED541" i="4"/>
  <c r="ED213" i="4"/>
  <c r="ED542" i="4"/>
  <c r="ED543" i="4"/>
  <c r="ED544" i="4"/>
  <c r="ED545" i="4"/>
  <c r="ED549" i="4"/>
  <c r="ED550" i="4"/>
  <c r="ED556" i="4"/>
  <c r="ED557" i="4"/>
  <c r="ED164" i="4"/>
  <c r="ED196" i="4"/>
  <c r="ED113" i="4"/>
  <c r="ED562" i="4"/>
  <c r="ED563" i="4"/>
  <c r="ED565" i="4"/>
  <c r="ED9" i="4"/>
  <c r="E325" i="4" l="1"/>
  <c r="E293" i="4"/>
  <c r="E282" i="4"/>
  <c r="E420" i="4"/>
  <c r="E546" i="4"/>
  <c r="E387" i="4"/>
  <c r="E306" i="4"/>
  <c r="E395" i="4"/>
  <c r="E316" i="4"/>
  <c r="E175" i="4"/>
  <c r="E427" i="4"/>
  <c r="E309" i="4"/>
  <c r="E564" i="4"/>
  <c r="E410" i="4"/>
  <c r="E391" i="4"/>
  <c r="E338" i="4"/>
  <c r="E468" i="4"/>
  <c r="E496" i="4"/>
  <c r="E160" i="4"/>
  <c r="E288" i="4"/>
  <c r="E311" i="4"/>
  <c r="E493" i="4"/>
  <c r="E320" i="4"/>
  <c r="E267" i="4"/>
  <c r="E385" i="4"/>
  <c r="E441" i="4"/>
  <c r="E253" i="4"/>
  <c r="E255" i="4"/>
  <c r="E555" i="4"/>
  <c r="E211" i="4"/>
  <c r="E472" i="4"/>
  <c r="E407" i="4"/>
  <c r="E501" i="4"/>
  <c r="E184" i="4"/>
  <c r="E165" i="4"/>
  <c r="E497" i="4"/>
  <c r="E157" i="4"/>
  <c r="E140" i="4"/>
  <c r="E210" i="4"/>
  <c r="E294" i="4"/>
  <c r="E362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DM11" i="4"/>
  <c r="DM12" i="4"/>
  <c r="DM15" i="4"/>
  <c r="DM13" i="4"/>
  <c r="DM21" i="4"/>
  <c r="DM18" i="4"/>
  <c r="DM16" i="4"/>
  <c r="DM17" i="4"/>
  <c r="DM32" i="4"/>
  <c r="DM33" i="4"/>
  <c r="DM19" i="4"/>
  <c r="DM22" i="4"/>
  <c r="DM28" i="4"/>
  <c r="DM14" i="4"/>
  <c r="DM24" i="4"/>
  <c r="DM26" i="4"/>
  <c r="DM20" i="4"/>
  <c r="DM47" i="4"/>
  <c r="DM29" i="4"/>
  <c r="DM25" i="4"/>
  <c r="DM58" i="4"/>
  <c r="DM50" i="4"/>
  <c r="DM45" i="4"/>
  <c r="DM37" i="4"/>
  <c r="DM48" i="4"/>
  <c r="DM49" i="4"/>
  <c r="DM54" i="4"/>
  <c r="DM70" i="4"/>
  <c r="DM62" i="4"/>
  <c r="DM34" i="4"/>
  <c r="DM27" i="4"/>
  <c r="DM63" i="4"/>
  <c r="DM52" i="4"/>
  <c r="DM40" i="4"/>
  <c r="DM51" i="4"/>
  <c r="DM74" i="4"/>
  <c r="DM36" i="4"/>
  <c r="DM55" i="4"/>
  <c r="DM44" i="4"/>
  <c r="DM71" i="4"/>
  <c r="DM59" i="4"/>
  <c r="DM56" i="4"/>
  <c r="DM72" i="4"/>
  <c r="DM57" i="4"/>
  <c r="DM73" i="4"/>
  <c r="DM88" i="4"/>
  <c r="DM89" i="4"/>
  <c r="DM94" i="4"/>
  <c r="DM61" i="4"/>
  <c r="DM66" i="4"/>
  <c r="DM42" i="4"/>
  <c r="DM83" i="4"/>
  <c r="DM108" i="4"/>
  <c r="DM84" i="4"/>
  <c r="DM82" i="4"/>
  <c r="DM105" i="4"/>
  <c r="DM99" i="4"/>
  <c r="DM79" i="4"/>
  <c r="DM93" i="4"/>
  <c r="DM91" i="4"/>
  <c r="DM106" i="4"/>
  <c r="DM118" i="4"/>
  <c r="DM146" i="4"/>
  <c r="DM219" i="4"/>
  <c r="DM220" i="4"/>
  <c r="DM162" i="4"/>
  <c r="DM133" i="4"/>
  <c r="DM246" i="4"/>
  <c r="DM252" i="4"/>
  <c r="DM81" i="4"/>
  <c r="DM87" i="4"/>
  <c r="DM130" i="4"/>
  <c r="DM261" i="4"/>
  <c r="DM229" i="4"/>
  <c r="DM191" i="4"/>
  <c r="DM356" i="4"/>
  <c r="DM137" i="4"/>
  <c r="DM357" i="4"/>
  <c r="DM115" i="4"/>
  <c r="DM360" i="4"/>
  <c r="DM226" i="4"/>
  <c r="DM361" i="4"/>
  <c r="DM363" i="4"/>
  <c r="DM364" i="4"/>
  <c r="DM193" i="4"/>
  <c r="DM366" i="4"/>
  <c r="DM234" i="4"/>
  <c r="DM200" i="4"/>
  <c r="DM368" i="4"/>
  <c r="DM369" i="4"/>
  <c r="DM372" i="4"/>
  <c r="DM374" i="4"/>
  <c r="DM375" i="4"/>
  <c r="DM376" i="4"/>
  <c r="DM377" i="4"/>
  <c r="DM378" i="4"/>
  <c r="DM379" i="4"/>
  <c r="DM380" i="4"/>
  <c r="DM180" i="4"/>
  <c r="DM194" i="4"/>
  <c r="DM381" i="4"/>
  <c r="DM382" i="4"/>
  <c r="DM388" i="4"/>
  <c r="DM390" i="4"/>
  <c r="DM163" i="4"/>
  <c r="DM392" i="4"/>
  <c r="DM393" i="4"/>
  <c r="DM394" i="4"/>
  <c r="DM69" i="4"/>
  <c r="DM396" i="4"/>
  <c r="DM397" i="4"/>
  <c r="DM398" i="4"/>
  <c r="DM399" i="4"/>
  <c r="DM400" i="4"/>
  <c r="DM403" i="4"/>
  <c r="DM405" i="4"/>
  <c r="DM300" i="4"/>
  <c r="DM406" i="4"/>
  <c r="DM408" i="4"/>
  <c r="DM409" i="4"/>
  <c r="DM411" i="4"/>
  <c r="DM413" i="4"/>
  <c r="DM415" i="4"/>
  <c r="DM416" i="4"/>
  <c r="DM417" i="4"/>
  <c r="DM223" i="4"/>
  <c r="DM227" i="4"/>
  <c r="DM419" i="4"/>
  <c r="DM421" i="4"/>
  <c r="DM426" i="4"/>
  <c r="DM228" i="4"/>
  <c r="DM428" i="4"/>
  <c r="DM240" i="4"/>
  <c r="DM280" i="4"/>
  <c r="DM431" i="4"/>
  <c r="DM432" i="4"/>
  <c r="DM433" i="4"/>
  <c r="DM435" i="4"/>
  <c r="DM437" i="4"/>
  <c r="DM439" i="4"/>
  <c r="DM440" i="4"/>
  <c r="DM442" i="4"/>
  <c r="DM444" i="4"/>
  <c r="DM445" i="4"/>
  <c r="DM448" i="4"/>
  <c r="DM449" i="4"/>
  <c r="DM450" i="4"/>
  <c r="DM451" i="4"/>
  <c r="DM127" i="4"/>
  <c r="DM453" i="4"/>
  <c r="DM454" i="4"/>
  <c r="DM455" i="4"/>
  <c r="DM457" i="4"/>
  <c r="DM459" i="4"/>
  <c r="DM460" i="4"/>
  <c r="DM461" i="4"/>
  <c r="DM462" i="4"/>
  <c r="DM112" i="4"/>
  <c r="DM116" i="4"/>
  <c r="DM466" i="4"/>
  <c r="DM467" i="4"/>
  <c r="DM470" i="4"/>
  <c r="DM471" i="4"/>
  <c r="DM473" i="4"/>
  <c r="DM474" i="4"/>
  <c r="DM477" i="4"/>
  <c r="DM478" i="4"/>
  <c r="DM480" i="4"/>
  <c r="DM482" i="4"/>
  <c r="DM485" i="4"/>
  <c r="DM92" i="4"/>
  <c r="DM487" i="4"/>
  <c r="DM488" i="4"/>
  <c r="DM489" i="4"/>
  <c r="DM490" i="4"/>
  <c r="DM491" i="4"/>
  <c r="DM494" i="4"/>
  <c r="DM495" i="4"/>
  <c r="DM281" i="4"/>
  <c r="DM500" i="4"/>
  <c r="DM502" i="4"/>
  <c r="DM503" i="4"/>
  <c r="DM504" i="4"/>
  <c r="DM260" i="4"/>
  <c r="DM278" i="4"/>
  <c r="DM508" i="4"/>
  <c r="DM512" i="4"/>
  <c r="DM513" i="4"/>
  <c r="DM514" i="4"/>
  <c r="DM515" i="4"/>
  <c r="DM516" i="4"/>
  <c r="DM517" i="4"/>
  <c r="DM518" i="4"/>
  <c r="DM521" i="4"/>
  <c r="DM522" i="4"/>
  <c r="DM524" i="4"/>
  <c r="DM526" i="4"/>
  <c r="DM527" i="4"/>
  <c r="DM244" i="4"/>
  <c r="DM528" i="4"/>
  <c r="DM531" i="4"/>
  <c r="DM533" i="4"/>
  <c r="DM534" i="4"/>
  <c r="DM538" i="4"/>
  <c r="DM539" i="4"/>
  <c r="DM540" i="4"/>
  <c r="DM541" i="4"/>
  <c r="DM213" i="4"/>
  <c r="DM542" i="4"/>
  <c r="DM543" i="4"/>
  <c r="DM544" i="4"/>
  <c r="DM545" i="4"/>
  <c r="DM549" i="4"/>
  <c r="DM550" i="4"/>
  <c r="DM557" i="4"/>
  <c r="DM164" i="4"/>
  <c r="DM196" i="4"/>
  <c r="DM113" i="4"/>
  <c r="DM562" i="4"/>
  <c r="DM563" i="4"/>
  <c r="DM565" i="4"/>
  <c r="DM9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E120" i="4" s="1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CU15" i="4"/>
  <c r="CU13" i="4"/>
  <c r="CU21" i="4"/>
  <c r="CU16" i="4"/>
  <c r="CU32" i="4"/>
  <c r="CU19" i="4"/>
  <c r="CU22" i="4"/>
  <c r="CU14" i="4"/>
  <c r="CU24" i="4"/>
  <c r="CU26" i="4"/>
  <c r="CU20" i="4"/>
  <c r="CU47" i="4"/>
  <c r="CU29" i="4"/>
  <c r="CU25" i="4"/>
  <c r="CU58" i="4"/>
  <c r="CU50" i="4"/>
  <c r="CU45" i="4"/>
  <c r="CU37" i="4"/>
  <c r="CU49" i="4"/>
  <c r="CU54" i="4"/>
  <c r="CU70" i="4"/>
  <c r="CU62" i="4"/>
  <c r="CU34" i="4"/>
  <c r="CU27" i="4"/>
  <c r="CU63" i="4"/>
  <c r="CU52" i="4"/>
  <c r="CU40" i="4"/>
  <c r="CU51" i="4"/>
  <c r="CU74" i="4"/>
  <c r="CU36" i="4"/>
  <c r="CU55" i="4"/>
  <c r="CU44" i="4"/>
  <c r="CU71" i="4"/>
  <c r="CU59" i="4"/>
  <c r="CU56" i="4"/>
  <c r="CU72" i="4"/>
  <c r="CU57" i="4"/>
  <c r="CU73" i="4"/>
  <c r="CU88" i="4"/>
  <c r="CU89" i="4"/>
  <c r="CU94" i="4"/>
  <c r="CU61" i="4"/>
  <c r="CU66" i="4"/>
  <c r="CU42" i="4"/>
  <c r="CU83" i="4"/>
  <c r="CU108" i="4"/>
  <c r="CU84" i="4"/>
  <c r="CU82" i="4"/>
  <c r="CU105" i="4"/>
  <c r="CU99" i="4"/>
  <c r="CU79" i="4"/>
  <c r="CU93" i="4"/>
  <c r="CU91" i="4"/>
  <c r="CU106" i="4"/>
  <c r="CU118" i="4"/>
  <c r="CU146" i="4"/>
  <c r="CU219" i="4"/>
  <c r="CU220" i="4"/>
  <c r="CU162" i="4"/>
  <c r="CU133" i="4"/>
  <c r="CU246" i="4"/>
  <c r="CU252" i="4"/>
  <c r="CU81" i="4"/>
  <c r="CU87" i="4"/>
  <c r="CU130" i="4"/>
  <c r="CU261" i="4"/>
  <c r="CU229" i="4"/>
  <c r="CU191" i="4"/>
  <c r="CU356" i="4"/>
  <c r="CU137" i="4"/>
  <c r="CU357" i="4"/>
  <c r="CU115" i="4"/>
  <c r="CU360" i="4"/>
  <c r="CU226" i="4"/>
  <c r="CU361" i="4"/>
  <c r="CU363" i="4"/>
  <c r="CU364" i="4"/>
  <c r="CU193" i="4"/>
  <c r="CU366" i="4"/>
  <c r="CU234" i="4"/>
  <c r="CU200" i="4"/>
  <c r="CU368" i="4"/>
  <c r="CU369" i="4"/>
  <c r="CU372" i="4"/>
  <c r="CU374" i="4"/>
  <c r="CU375" i="4"/>
  <c r="CU376" i="4"/>
  <c r="CU377" i="4"/>
  <c r="CU378" i="4"/>
  <c r="CU379" i="4"/>
  <c r="CU380" i="4"/>
  <c r="CU180" i="4"/>
  <c r="CU194" i="4"/>
  <c r="CU381" i="4"/>
  <c r="CU382" i="4"/>
  <c r="CU388" i="4"/>
  <c r="CU390" i="4"/>
  <c r="CU163" i="4"/>
  <c r="CU392" i="4"/>
  <c r="CU393" i="4"/>
  <c r="CU394" i="4"/>
  <c r="CU69" i="4"/>
  <c r="CU396" i="4"/>
  <c r="CU397" i="4"/>
  <c r="CU398" i="4"/>
  <c r="CU399" i="4"/>
  <c r="CU400" i="4"/>
  <c r="CU403" i="4"/>
  <c r="CU405" i="4"/>
  <c r="CU300" i="4"/>
  <c r="CU406" i="4"/>
  <c r="CU408" i="4"/>
  <c r="CU409" i="4"/>
  <c r="CU411" i="4"/>
  <c r="CU413" i="4"/>
  <c r="CU415" i="4"/>
  <c r="CU416" i="4"/>
  <c r="CU417" i="4"/>
  <c r="CU223" i="4"/>
  <c r="CU227" i="4"/>
  <c r="CU419" i="4"/>
  <c r="CU421" i="4"/>
  <c r="CU426" i="4"/>
  <c r="CU228" i="4"/>
  <c r="CU428" i="4"/>
  <c r="CU240" i="4"/>
  <c r="CU280" i="4"/>
  <c r="CU431" i="4"/>
  <c r="CU432" i="4"/>
  <c r="CU433" i="4"/>
  <c r="CU435" i="4"/>
  <c r="CU437" i="4"/>
  <c r="CU439" i="4"/>
  <c r="CU440" i="4"/>
  <c r="CU442" i="4"/>
  <c r="CU444" i="4"/>
  <c r="CU445" i="4"/>
  <c r="CU448" i="4"/>
  <c r="CU449" i="4"/>
  <c r="CU450" i="4"/>
  <c r="CU451" i="4"/>
  <c r="CU127" i="4"/>
  <c r="CU453" i="4"/>
  <c r="CU454" i="4"/>
  <c r="CU455" i="4"/>
  <c r="CU457" i="4"/>
  <c r="CU459" i="4"/>
  <c r="CU460" i="4"/>
  <c r="CU461" i="4"/>
  <c r="CU462" i="4"/>
  <c r="CU112" i="4"/>
  <c r="CU116" i="4"/>
  <c r="CU466" i="4"/>
  <c r="CU467" i="4"/>
  <c r="CU470" i="4"/>
  <c r="CU471" i="4"/>
  <c r="CU473" i="4"/>
  <c r="CU474" i="4"/>
  <c r="CU477" i="4"/>
  <c r="CU478" i="4"/>
  <c r="CU480" i="4"/>
  <c r="CU482" i="4"/>
  <c r="CU485" i="4"/>
  <c r="CU92" i="4"/>
  <c r="CU487" i="4"/>
  <c r="CU488" i="4"/>
  <c r="CU489" i="4"/>
  <c r="CU490" i="4"/>
  <c r="CU491" i="4"/>
  <c r="CU494" i="4"/>
  <c r="CU495" i="4"/>
  <c r="CU281" i="4"/>
  <c r="CU500" i="4"/>
  <c r="CU502" i="4"/>
  <c r="CU503" i="4"/>
  <c r="CU504" i="4"/>
  <c r="CU260" i="4"/>
  <c r="CU278" i="4"/>
  <c r="CU508" i="4"/>
  <c r="CU512" i="4"/>
  <c r="CU513" i="4"/>
  <c r="CU514" i="4"/>
  <c r="CU515" i="4"/>
  <c r="CU516" i="4"/>
  <c r="CU517" i="4"/>
  <c r="CU518" i="4"/>
  <c r="CU521" i="4"/>
  <c r="CU522" i="4"/>
  <c r="CU524" i="4"/>
  <c r="CU526" i="4"/>
  <c r="CU527" i="4"/>
  <c r="CU244" i="4"/>
  <c r="CU528" i="4"/>
  <c r="CU531" i="4"/>
  <c r="CU533" i="4"/>
  <c r="CU534" i="4"/>
  <c r="CU538" i="4"/>
  <c r="CU539" i="4"/>
  <c r="CU540" i="4"/>
  <c r="CU541" i="4"/>
  <c r="CU213" i="4"/>
  <c r="CU542" i="4"/>
  <c r="CU543" i="4"/>
  <c r="CU544" i="4"/>
  <c r="CU545" i="4"/>
  <c r="CU549" i="4"/>
  <c r="CU550" i="4"/>
  <c r="CU557" i="4"/>
  <c r="CU164" i="4"/>
  <c r="CU196" i="4"/>
  <c r="CU113" i="4"/>
  <c r="CU562" i="4"/>
  <c r="CU563" i="4"/>
  <c r="CU565" i="4"/>
  <c r="CU9" i="4"/>
  <c r="DF12" i="4"/>
  <c r="DF11" i="4"/>
  <c r="DF15" i="4"/>
  <c r="DF13" i="4"/>
  <c r="DF21" i="4"/>
  <c r="DF16" i="4"/>
  <c r="DF18" i="4"/>
  <c r="DF32" i="4"/>
  <c r="DF19" i="4"/>
  <c r="DF22" i="4"/>
  <c r="DF14" i="4"/>
  <c r="DF24" i="4"/>
  <c r="DF26" i="4"/>
  <c r="DF33" i="4"/>
  <c r="DF17" i="4"/>
  <c r="DF28" i="4"/>
  <c r="DF20" i="4"/>
  <c r="DF47" i="4"/>
  <c r="DF41" i="4"/>
  <c r="DF29" i="4"/>
  <c r="DF25" i="4"/>
  <c r="DF30" i="4"/>
  <c r="DF58" i="4"/>
  <c r="DF50" i="4"/>
  <c r="DF45" i="4"/>
  <c r="DF38" i="4"/>
  <c r="DF37" i="4"/>
  <c r="DF35" i="4"/>
  <c r="DF49" i="4"/>
  <c r="DF39" i="4"/>
  <c r="DF54" i="4"/>
  <c r="DF70" i="4"/>
  <c r="DF62" i="4"/>
  <c r="DF34" i="4"/>
  <c r="DF27" i="4"/>
  <c r="DF63" i="4"/>
  <c r="DF52" i="4"/>
  <c r="DF40" i="4"/>
  <c r="DF51" i="4"/>
  <c r="DF31" i="4"/>
  <c r="DF48" i="4"/>
  <c r="DF95" i="4"/>
  <c r="DF74" i="4"/>
  <c r="DF46" i="4"/>
  <c r="DF36" i="4"/>
  <c r="DF55" i="4"/>
  <c r="DF44" i="4"/>
  <c r="DF71" i="4"/>
  <c r="DF59" i="4"/>
  <c r="DF56" i="4"/>
  <c r="DF72" i="4"/>
  <c r="DF57" i="4"/>
  <c r="DF73" i="4"/>
  <c r="DF68" i="4"/>
  <c r="DF88" i="4"/>
  <c r="DF89" i="4"/>
  <c r="DF75" i="4"/>
  <c r="DF60" i="4"/>
  <c r="DF94" i="4"/>
  <c r="DF61" i="4"/>
  <c r="DF66" i="4"/>
  <c r="DF42" i="4"/>
  <c r="DF76" i="4"/>
  <c r="DF83" i="4"/>
  <c r="DF67" i="4"/>
  <c r="DF85" i="4"/>
  <c r="DF108" i="4"/>
  <c r="DF84" i="4"/>
  <c r="DF77" i="4"/>
  <c r="DF82" i="4"/>
  <c r="DF105" i="4"/>
  <c r="DF99" i="4"/>
  <c r="DF107" i="4"/>
  <c r="DF43" i="4"/>
  <c r="DF79" i="4"/>
  <c r="DF123" i="4"/>
  <c r="DF98" i="4"/>
  <c r="DF96" i="4"/>
  <c r="DF93" i="4"/>
  <c r="DF53" i="4"/>
  <c r="DF64" i="4"/>
  <c r="DF91" i="4"/>
  <c r="DF106" i="4"/>
  <c r="DF104" i="4"/>
  <c r="DF100" i="4"/>
  <c r="DF65" i="4"/>
  <c r="DF121" i="4"/>
  <c r="DF103" i="4"/>
  <c r="DF139" i="4"/>
  <c r="DF118" i="4"/>
  <c r="DF80" i="4"/>
  <c r="DF101" i="4"/>
  <c r="DF146" i="4"/>
  <c r="DF117" i="4"/>
  <c r="DF219" i="4"/>
  <c r="DF220" i="4"/>
  <c r="DF111" i="4"/>
  <c r="DF132" i="4"/>
  <c r="DF90" i="4"/>
  <c r="DF162" i="4"/>
  <c r="DF133" i="4"/>
  <c r="DF246" i="4"/>
  <c r="DF192" i="4"/>
  <c r="DF252" i="4"/>
  <c r="DF81" i="4"/>
  <c r="DF158" i="4"/>
  <c r="DF87" i="4"/>
  <c r="DF130" i="4"/>
  <c r="DF86" i="4"/>
  <c r="DF261" i="4"/>
  <c r="DF97" i="4"/>
  <c r="DF114" i="4"/>
  <c r="DF186" i="4"/>
  <c r="DF187" i="4"/>
  <c r="DF131" i="4"/>
  <c r="DF161" i="4"/>
  <c r="DF125" i="4"/>
  <c r="DF126" i="4"/>
  <c r="DF208" i="4"/>
  <c r="DF124" i="4"/>
  <c r="DF152" i="4"/>
  <c r="DF229" i="4"/>
  <c r="DF232" i="4"/>
  <c r="DF191" i="4"/>
  <c r="DF238" i="4"/>
  <c r="DF243" i="4"/>
  <c r="DF356" i="4"/>
  <c r="DF137" i="4"/>
  <c r="DF248" i="4"/>
  <c r="DF357" i="4"/>
  <c r="DF209" i="4"/>
  <c r="DF250" i="4"/>
  <c r="DF251" i="4"/>
  <c r="DF115" i="4"/>
  <c r="DF360" i="4"/>
  <c r="DF226" i="4"/>
  <c r="DF361" i="4"/>
  <c r="DF254" i="4"/>
  <c r="DF363" i="4"/>
  <c r="DF364" i="4"/>
  <c r="DF193" i="4"/>
  <c r="DF262" i="4"/>
  <c r="DF366" i="4"/>
  <c r="DF234" i="4"/>
  <c r="DF200" i="4"/>
  <c r="DF263" i="4"/>
  <c r="DF368" i="4"/>
  <c r="DF369" i="4"/>
  <c r="DF264" i="4"/>
  <c r="DF265" i="4"/>
  <c r="DF372" i="4"/>
  <c r="DF266" i="4"/>
  <c r="DF374" i="4"/>
  <c r="DF375" i="4"/>
  <c r="DF376" i="4"/>
  <c r="DF377" i="4"/>
  <c r="DF268" i="4"/>
  <c r="DF378" i="4"/>
  <c r="DF379" i="4"/>
  <c r="DF380" i="4"/>
  <c r="DF180" i="4"/>
  <c r="DF122" i="4"/>
  <c r="DF194" i="4"/>
  <c r="DF202" i="4"/>
  <c r="DF381" i="4"/>
  <c r="DF382" i="4"/>
  <c r="DF276" i="4"/>
  <c r="DF277" i="4"/>
  <c r="DF283" i="4"/>
  <c r="DF285" i="4"/>
  <c r="DF286" i="4"/>
  <c r="DF206" i="4"/>
  <c r="DF141" i="4"/>
  <c r="DF388" i="4"/>
  <c r="DF287" i="4"/>
  <c r="DF390" i="4"/>
  <c r="DF289" i="4"/>
  <c r="DF159" i="4"/>
  <c r="DF163" i="4"/>
  <c r="DF392" i="4"/>
  <c r="DF393" i="4"/>
  <c r="DF394" i="4"/>
  <c r="DF295" i="4"/>
  <c r="DF69" i="4"/>
  <c r="DF396" i="4"/>
  <c r="DF397" i="4"/>
  <c r="DF301" i="4"/>
  <c r="DF302" i="4"/>
  <c r="DF398" i="4"/>
  <c r="DF399" i="4"/>
  <c r="DF400" i="4"/>
  <c r="DF307" i="4"/>
  <c r="DF308" i="4"/>
  <c r="DF403" i="4"/>
  <c r="DF405" i="4"/>
  <c r="DF142" i="4"/>
  <c r="DF300" i="4"/>
  <c r="DF78" i="4"/>
  <c r="DF406" i="4"/>
  <c r="DF233" i="4"/>
  <c r="DF312" i="4"/>
  <c r="DF408" i="4"/>
  <c r="DF409" i="4"/>
  <c r="DF313" i="4"/>
  <c r="DF411" i="4"/>
  <c r="DF314" i="4"/>
  <c r="DF143" i="4"/>
  <c r="DF413" i="4"/>
  <c r="DF315" i="4"/>
  <c r="DF415" i="4"/>
  <c r="DF416" i="4"/>
  <c r="DF417" i="4"/>
  <c r="DF223" i="4"/>
  <c r="DF129" i="4"/>
  <c r="DF317" i="4"/>
  <c r="DF227" i="4"/>
  <c r="DF419" i="4"/>
  <c r="DF321" i="4"/>
  <c r="DF421" i="4"/>
  <c r="DF322" i="4"/>
  <c r="DF324" i="4"/>
  <c r="DF328" i="4"/>
  <c r="DF332" i="4"/>
  <c r="DF333" i="4"/>
  <c r="DF426" i="4"/>
  <c r="DF168" i="4"/>
  <c r="DF334" i="4"/>
  <c r="DF228" i="4"/>
  <c r="DF188" i="4"/>
  <c r="DF428" i="4"/>
  <c r="DF337" i="4"/>
  <c r="DF240" i="4"/>
  <c r="DF280" i="4"/>
  <c r="DF339" i="4"/>
  <c r="DF431" i="4"/>
  <c r="DF432" i="4"/>
  <c r="DF343" i="4"/>
  <c r="DF433" i="4"/>
  <c r="DF344" i="4"/>
  <c r="DF435" i="4"/>
  <c r="DF236" i="4"/>
  <c r="DF345" i="4"/>
  <c r="DF437" i="4"/>
  <c r="DF348" i="4"/>
  <c r="DF439" i="4"/>
  <c r="DF440" i="4"/>
  <c r="DF349" i="4"/>
  <c r="DF442" i="4"/>
  <c r="DF354" i="4"/>
  <c r="DF444" i="4"/>
  <c r="DF355" i="4"/>
  <c r="DF445" i="4"/>
  <c r="DF359" i="4"/>
  <c r="DF448" i="4"/>
  <c r="DF449" i="4"/>
  <c r="DF450" i="4"/>
  <c r="DF451" i="4"/>
  <c r="DF154" i="4"/>
  <c r="DF365" i="4"/>
  <c r="DF127" i="4"/>
  <c r="DF367" i="4"/>
  <c r="DF453" i="4"/>
  <c r="DF454" i="4"/>
  <c r="DF455" i="4"/>
  <c r="DF370" i="4"/>
  <c r="DF457" i="4"/>
  <c r="DF371" i="4"/>
  <c r="DF459" i="4"/>
  <c r="DF460" i="4"/>
  <c r="DF461" i="4"/>
  <c r="DF462" i="4"/>
  <c r="DF231" i="4"/>
  <c r="DF112" i="4"/>
  <c r="DF383" i="4"/>
  <c r="DF384" i="4"/>
  <c r="DF116" i="4"/>
  <c r="DF386" i="4"/>
  <c r="DF198" i="4"/>
  <c r="DF466" i="4"/>
  <c r="DF467" i="4"/>
  <c r="DF109" i="4"/>
  <c r="DF418" i="4"/>
  <c r="DF470" i="4"/>
  <c r="DF471" i="4"/>
  <c r="DF473" i="4"/>
  <c r="DF474" i="4"/>
  <c r="DF423" i="4"/>
  <c r="DF477" i="4"/>
  <c r="DF478" i="4"/>
  <c r="DF425" i="4"/>
  <c r="DF480" i="4"/>
  <c r="DF429" i="4"/>
  <c r="DF482" i="4"/>
  <c r="DF221" i="4"/>
  <c r="DF430" i="4"/>
  <c r="DF434" i="4"/>
  <c r="DF438" i="4"/>
  <c r="DF443" i="4"/>
  <c r="DF485" i="4"/>
  <c r="DF446" i="4"/>
  <c r="DF447" i="4"/>
  <c r="DF144" i="4"/>
  <c r="DF92" i="4"/>
  <c r="DF487" i="4"/>
  <c r="DF488" i="4"/>
  <c r="DF489" i="4"/>
  <c r="DF490" i="4"/>
  <c r="DF491" i="4"/>
  <c r="DF452" i="4"/>
  <c r="DF456" i="4"/>
  <c r="DF494" i="4"/>
  <c r="DF495" i="4"/>
  <c r="DF458" i="4"/>
  <c r="DF463" i="4"/>
  <c r="DF281" i="4"/>
  <c r="DF464" i="4"/>
  <c r="DF465" i="4"/>
  <c r="DF500" i="4"/>
  <c r="DF469" i="4"/>
  <c r="DF502" i="4"/>
  <c r="DF128" i="4"/>
  <c r="DF503" i="4"/>
  <c r="DF504" i="4"/>
  <c r="DF205" i="4"/>
  <c r="DF135" i="4"/>
  <c r="DF475" i="4"/>
  <c r="DF260" i="4"/>
  <c r="DF479" i="4"/>
  <c r="DF278" i="4"/>
  <c r="DF508" i="4"/>
  <c r="DF481" i="4"/>
  <c r="DF483" i="4"/>
  <c r="DF484" i="4"/>
  <c r="DF119" i="4"/>
  <c r="DF512" i="4"/>
  <c r="DF513" i="4"/>
  <c r="DF514" i="4"/>
  <c r="DF515" i="4"/>
  <c r="DF516" i="4"/>
  <c r="DF517" i="4"/>
  <c r="DF518" i="4"/>
  <c r="DF156" i="4"/>
  <c r="DF492" i="4"/>
  <c r="DF498" i="4"/>
  <c r="DF521" i="4"/>
  <c r="DF522" i="4"/>
  <c r="DF499" i="4"/>
  <c r="DF147" i="4"/>
  <c r="DF183" i="4"/>
  <c r="DF150" i="4"/>
  <c r="DF524" i="4"/>
  <c r="DF505" i="4"/>
  <c r="DF526" i="4"/>
  <c r="DF527" i="4"/>
  <c r="DF244" i="4"/>
  <c r="DF528" i="4"/>
  <c r="DF509" i="4"/>
  <c r="DF510" i="4"/>
  <c r="DF531" i="4"/>
  <c r="DF511" i="4"/>
  <c r="DF519" i="4"/>
  <c r="DF533" i="4"/>
  <c r="DF534" i="4"/>
  <c r="DF520" i="4"/>
  <c r="DF523" i="4"/>
  <c r="DF538" i="4"/>
  <c r="DF539" i="4"/>
  <c r="DF540" i="4"/>
  <c r="DF541" i="4"/>
  <c r="DF213" i="4"/>
  <c r="DF542" i="4"/>
  <c r="DF543" i="4"/>
  <c r="DF544" i="4"/>
  <c r="DF545" i="4"/>
  <c r="DF525" i="4"/>
  <c r="DF529" i="4"/>
  <c r="DF530" i="4"/>
  <c r="DF549" i="4"/>
  <c r="DF550" i="4"/>
  <c r="DF532" i="4"/>
  <c r="DF547" i="4"/>
  <c r="DF548" i="4"/>
  <c r="DF552" i="4"/>
  <c r="DF201" i="4"/>
  <c r="DF553" i="4"/>
  <c r="DF557" i="4"/>
  <c r="DF554" i="4"/>
  <c r="DF173" i="4"/>
  <c r="DF164" i="4"/>
  <c r="DF196" i="4"/>
  <c r="DF558" i="4"/>
  <c r="DF559" i="4"/>
  <c r="DF560" i="4"/>
  <c r="DF113" i="4"/>
  <c r="DF562" i="4"/>
  <c r="DF155" i="4"/>
  <c r="DF207" i="4"/>
  <c r="DF563" i="4"/>
  <c r="DF561" i="4"/>
  <c r="DF565" i="4"/>
  <c r="DF566" i="4"/>
  <c r="DF9" i="4"/>
  <c r="DL10" i="4"/>
  <c r="DC18" i="4"/>
  <c r="CU18" i="4" s="1"/>
  <c r="DC12" i="4"/>
  <c r="CU12" i="4" s="1"/>
  <c r="CY11" i="4"/>
  <c r="DJ10" i="4"/>
  <c r="DA11" i="4"/>
  <c r="CW17" i="4"/>
  <c r="DH23" i="4"/>
  <c r="DF23" i="4" s="1"/>
  <c r="DE28" i="4"/>
  <c r="CU28" i="4" s="1"/>
  <c r="DE48" i="4"/>
  <c r="CU48" i="4" s="1"/>
  <c r="DE33" i="4"/>
  <c r="CU33" i="4" s="1"/>
  <c r="DE17" i="4"/>
  <c r="CU17" i="4" l="1"/>
  <c r="DF10" i="4"/>
  <c r="CU11" i="4"/>
  <c r="CR91" i="4"/>
  <c r="CR162" i="4"/>
  <c r="CR229" i="4"/>
  <c r="CR22" i="4"/>
  <c r="CR37" i="4"/>
  <c r="CR87" i="4"/>
  <c r="CR130" i="4"/>
  <c r="CR105" i="4"/>
  <c r="CR118" i="4"/>
  <c r="CR47" i="4"/>
  <c r="CR40" i="4"/>
  <c r="CR83" i="4"/>
  <c r="CR84" i="4"/>
  <c r="CR34" i="4"/>
  <c r="CR44" i="4"/>
  <c r="CR59" i="4"/>
  <c r="CR42" i="4"/>
  <c r="CR73" i="4"/>
  <c r="CR32" i="4"/>
  <c r="CR58" i="4"/>
  <c r="CR63" i="4"/>
  <c r="CR62" i="4"/>
  <c r="CR28" i="4"/>
  <c r="CR70" i="4"/>
  <c r="CR33" i="4"/>
  <c r="CN83" i="4"/>
  <c r="CN73" i="4"/>
  <c r="CN44" i="4"/>
  <c r="CN59" i="4"/>
  <c r="CN66" i="4"/>
  <c r="CN48" i="4"/>
  <c r="CN52" i="4"/>
  <c r="CH52" i="4" s="1"/>
  <c r="CN54" i="4"/>
  <c r="CH54" i="4" s="1"/>
  <c r="CN33" i="4"/>
  <c r="CN29" i="4"/>
  <c r="CN70" i="4"/>
  <c r="CH70" i="4" s="1"/>
  <c r="CN63" i="4"/>
  <c r="CN62" i="4"/>
  <c r="CJ54" i="4"/>
  <c r="CJ52" i="4"/>
  <c r="CJ91" i="4"/>
  <c r="CJ42" i="4"/>
  <c r="CJ66" i="4"/>
  <c r="CH66" i="4" s="1"/>
  <c r="CJ70" i="4"/>
  <c r="CJ62" i="4"/>
  <c r="CJ47" i="4"/>
  <c r="CJ22" i="4"/>
  <c r="CT37" i="4"/>
  <c r="CT87" i="4"/>
  <c r="CT130" i="4"/>
  <c r="CT83" i="4"/>
  <c r="CT47" i="4"/>
  <c r="CT40" i="4"/>
  <c r="CT91" i="4"/>
  <c r="CT162" i="4"/>
  <c r="CT261" i="4"/>
  <c r="CT105" i="4"/>
  <c r="CT118" i="4"/>
  <c r="CT84" i="4"/>
  <c r="CT34" i="4"/>
  <c r="CT44" i="4"/>
  <c r="CT59" i="4"/>
  <c r="CT22" i="4"/>
  <c r="J100" i="4"/>
  <c r="Q100" i="4"/>
  <c r="T100" i="4"/>
  <c r="Y100" i="4"/>
  <c r="AP100" i="4"/>
  <c r="BD100" i="4"/>
  <c r="BQ100" i="4"/>
  <c r="CT32" i="4"/>
  <c r="CT58" i="4"/>
  <c r="CT63" i="4"/>
  <c r="CT62" i="4"/>
  <c r="CT11" i="4"/>
  <c r="CT73" i="4"/>
  <c r="CT42" i="4"/>
  <c r="CT28" i="4"/>
  <c r="CT19" i="4"/>
  <c r="CT33" i="4"/>
  <c r="CT29" i="4"/>
  <c r="CP37" i="4"/>
  <c r="CP87" i="4"/>
  <c r="CP83" i="4"/>
  <c r="CP52" i="4"/>
  <c r="CP54" i="4"/>
  <c r="CP56" i="4"/>
  <c r="CP36" i="4"/>
  <c r="CP32" i="4"/>
  <c r="CP58" i="4"/>
  <c r="CP44" i="4"/>
  <c r="CP34" i="4"/>
  <c r="CP11" i="4"/>
  <c r="CL63" i="4"/>
  <c r="CL40" i="4"/>
  <c r="CL37" i="4"/>
  <c r="CL34" i="4"/>
  <c r="CL19" i="4"/>
  <c r="CL11" i="4"/>
  <c r="CH44" i="4" l="1"/>
  <c r="CH58" i="4"/>
  <c r="CH22" i="4"/>
  <c r="CH73" i="4"/>
  <c r="CH47" i="4"/>
  <c r="CH62" i="4"/>
  <c r="CH59" i="4"/>
  <c r="CH33" i="4"/>
  <c r="CH87" i="4"/>
  <c r="CH91" i="4"/>
  <c r="CH42" i="4"/>
  <c r="CH37" i="4"/>
  <c r="CH32" i="4"/>
  <c r="CH63" i="4"/>
  <c r="CH83" i="4"/>
  <c r="CH34" i="4"/>
  <c r="E100" i="4"/>
  <c r="CH12" i="4"/>
  <c r="CH15" i="4"/>
  <c r="CH13" i="4"/>
  <c r="CH21" i="4"/>
  <c r="CH16" i="4"/>
  <c r="CH18" i="4"/>
  <c r="CH14" i="4"/>
  <c r="CH24" i="4"/>
  <c r="CH11" i="4"/>
  <c r="CH26" i="4"/>
  <c r="CH17" i="4"/>
  <c r="CH20" i="4"/>
  <c r="CH25" i="4"/>
  <c r="CH50" i="4"/>
  <c r="CH45" i="4"/>
  <c r="CH19" i="4"/>
  <c r="CH49" i="4"/>
  <c r="CH28" i="4"/>
  <c r="CH27" i="4"/>
  <c r="CH51" i="4"/>
  <c r="CH29" i="4"/>
  <c r="CH74" i="4"/>
  <c r="CH48" i="4"/>
  <c r="CH55" i="4"/>
  <c r="CH71" i="4"/>
  <c r="CH36" i="4"/>
  <c r="CH40" i="4"/>
  <c r="CH72" i="4"/>
  <c r="CH57" i="4"/>
  <c r="CH88" i="4"/>
  <c r="CH89" i="4"/>
  <c r="CH94" i="4"/>
  <c r="CH56" i="4"/>
  <c r="CH61" i="4"/>
  <c r="CH108" i="4"/>
  <c r="CH82" i="4"/>
  <c r="CH99" i="4"/>
  <c r="CH79" i="4"/>
  <c r="CH93" i="4"/>
  <c r="CH106" i="4"/>
  <c r="CH146" i="4"/>
  <c r="CH219" i="4"/>
  <c r="CH220" i="4"/>
  <c r="CH84" i="4"/>
  <c r="CH105" i="4"/>
  <c r="CH133" i="4"/>
  <c r="CH246" i="4"/>
  <c r="CH252" i="4"/>
  <c r="CH81" i="4"/>
  <c r="CH191" i="4"/>
  <c r="CH261" i="4"/>
  <c r="CH356" i="4"/>
  <c r="CH137" i="4"/>
  <c r="CH357" i="4"/>
  <c r="CH115" i="4"/>
  <c r="CH360" i="4"/>
  <c r="CH226" i="4"/>
  <c r="CH361" i="4"/>
  <c r="CH363" i="4"/>
  <c r="CH364" i="4"/>
  <c r="CH193" i="4"/>
  <c r="CH366" i="4"/>
  <c r="CH234" i="4"/>
  <c r="CH200" i="4"/>
  <c r="CH368" i="4"/>
  <c r="CH369" i="4"/>
  <c r="CH372" i="4"/>
  <c r="CH374" i="4"/>
  <c r="CH375" i="4"/>
  <c r="CH376" i="4"/>
  <c r="CH377" i="4"/>
  <c r="CH378" i="4"/>
  <c r="CH379" i="4"/>
  <c r="CH380" i="4"/>
  <c r="CH180" i="4"/>
  <c r="CH194" i="4"/>
  <c r="CH381" i="4"/>
  <c r="CH382" i="4"/>
  <c r="CH388" i="4"/>
  <c r="CH390" i="4"/>
  <c r="CH163" i="4"/>
  <c r="CH392" i="4"/>
  <c r="CH393" i="4"/>
  <c r="CH394" i="4"/>
  <c r="CH69" i="4"/>
  <c r="CH396" i="4"/>
  <c r="CH397" i="4"/>
  <c r="CH398" i="4"/>
  <c r="CH399" i="4"/>
  <c r="CH400" i="4"/>
  <c r="CH403" i="4"/>
  <c r="CH405" i="4"/>
  <c r="CH300" i="4"/>
  <c r="CH406" i="4"/>
  <c r="CH408" i="4"/>
  <c r="CH409" i="4"/>
  <c r="CH411" i="4"/>
  <c r="CH413" i="4"/>
  <c r="CH415" i="4"/>
  <c r="CH416" i="4"/>
  <c r="CH417" i="4"/>
  <c r="CH223" i="4"/>
  <c r="CH227" i="4"/>
  <c r="CH419" i="4"/>
  <c r="CH421" i="4"/>
  <c r="CH426" i="4"/>
  <c r="CH228" i="4"/>
  <c r="CH428" i="4"/>
  <c r="CH240" i="4"/>
  <c r="CH280" i="4"/>
  <c r="CH431" i="4"/>
  <c r="CH432" i="4"/>
  <c r="CH118" i="4"/>
  <c r="CH433" i="4"/>
  <c r="CH435" i="4"/>
  <c r="CH437" i="4"/>
  <c r="CH439" i="4"/>
  <c r="CH440" i="4"/>
  <c r="CH442" i="4"/>
  <c r="CH444" i="4"/>
  <c r="CH445" i="4"/>
  <c r="CH448" i="4"/>
  <c r="CH449" i="4"/>
  <c r="CH450" i="4"/>
  <c r="CH451" i="4"/>
  <c r="CH127" i="4"/>
  <c r="CH453" i="4"/>
  <c r="CH454" i="4"/>
  <c r="CH455" i="4"/>
  <c r="CH457" i="4"/>
  <c r="CH459" i="4"/>
  <c r="CH460" i="4"/>
  <c r="CH461" i="4"/>
  <c r="CH462" i="4"/>
  <c r="CH112" i="4"/>
  <c r="CH116" i="4"/>
  <c r="CH466" i="4"/>
  <c r="CH467" i="4"/>
  <c r="CH470" i="4"/>
  <c r="CH471" i="4"/>
  <c r="CH473" i="4"/>
  <c r="CH474" i="4"/>
  <c r="CH477" i="4"/>
  <c r="CH478" i="4"/>
  <c r="CH480" i="4"/>
  <c r="CH482" i="4"/>
  <c r="CH485" i="4"/>
  <c r="CH92" i="4"/>
  <c r="CH487" i="4"/>
  <c r="CH488" i="4"/>
  <c r="CH489" i="4"/>
  <c r="CH490" i="4"/>
  <c r="CH491" i="4"/>
  <c r="CH229" i="4"/>
  <c r="CH494" i="4"/>
  <c r="CH495" i="4"/>
  <c r="CH281" i="4"/>
  <c r="CH500" i="4"/>
  <c r="CH502" i="4"/>
  <c r="CH503" i="4"/>
  <c r="CH504" i="4"/>
  <c r="CH260" i="4"/>
  <c r="CH278" i="4"/>
  <c r="CH508" i="4"/>
  <c r="CH512" i="4"/>
  <c r="CH513" i="4"/>
  <c r="CH514" i="4"/>
  <c r="CH515" i="4"/>
  <c r="CH516" i="4"/>
  <c r="CH517" i="4"/>
  <c r="CH518" i="4"/>
  <c r="CH130" i="4"/>
  <c r="CH521" i="4"/>
  <c r="CH522" i="4"/>
  <c r="CH524" i="4"/>
  <c r="CH526" i="4"/>
  <c r="CH527" i="4"/>
  <c r="CH244" i="4"/>
  <c r="CH528" i="4"/>
  <c r="CH531" i="4"/>
  <c r="CH533" i="4"/>
  <c r="CH534" i="4"/>
  <c r="CH538" i="4"/>
  <c r="CH539" i="4"/>
  <c r="CH540" i="4"/>
  <c r="CH541" i="4"/>
  <c r="CH213" i="4"/>
  <c r="CH542" i="4"/>
  <c r="CH543" i="4"/>
  <c r="CH544" i="4"/>
  <c r="CH545" i="4"/>
  <c r="CH549" i="4"/>
  <c r="CH550" i="4"/>
  <c r="CH557" i="4"/>
  <c r="CH164" i="4"/>
  <c r="CH196" i="4"/>
  <c r="CH113" i="4"/>
  <c r="CH562" i="4"/>
  <c r="CH162" i="4"/>
  <c r="CH563" i="4"/>
  <c r="CH565" i="4"/>
  <c r="CH9" i="4"/>
  <c r="BW19" i="4" l="1"/>
  <c r="BW37" i="4"/>
  <c r="BW26" i="4"/>
  <c r="BW14" i="4"/>
  <c r="BW32" i="4"/>
  <c r="BW21" i="4"/>
  <c r="BW27" i="4"/>
  <c r="BW11" i="4"/>
  <c r="BW9" i="4"/>
  <c r="BU74" i="4"/>
  <c r="BU55" i="4"/>
  <c r="BU12" i="4"/>
  <c r="BU51" i="4"/>
  <c r="BU24" i="4"/>
  <c r="BU13" i="4"/>
  <c r="BU11" i="4"/>
  <c r="BU15" i="4"/>
  <c r="BU9" i="4"/>
  <c r="CC63" i="4"/>
  <c r="BQ63" i="4" s="1"/>
  <c r="CC62" i="4"/>
  <c r="CC57" i="4"/>
  <c r="CC29" i="4"/>
  <c r="CC27" i="4"/>
  <c r="CC19" i="4"/>
  <c r="CC24" i="4"/>
  <c r="CC50" i="4"/>
  <c r="CC20" i="4"/>
  <c r="CC21" i="4"/>
  <c r="CC49" i="4"/>
  <c r="CC25" i="4"/>
  <c r="CC12" i="4"/>
  <c r="CC18" i="4"/>
  <c r="CC9" i="4"/>
  <c r="CC15" i="4"/>
  <c r="CC16" i="4"/>
  <c r="CC13" i="4"/>
  <c r="CG88" i="4"/>
  <c r="CG72" i="4"/>
  <c r="BQ72" i="4" s="1"/>
  <c r="CG74" i="4"/>
  <c r="CG37" i="4"/>
  <c r="CG70" i="4"/>
  <c r="CG48" i="4"/>
  <c r="BQ48" i="4" s="1"/>
  <c r="CG49" i="4"/>
  <c r="CG54" i="4"/>
  <c r="CG50" i="4"/>
  <c r="CG28" i="4"/>
  <c r="BQ28" i="4" s="1"/>
  <c r="CG25" i="4"/>
  <c r="CG33" i="4"/>
  <c r="CG17" i="4"/>
  <c r="CG24" i="4"/>
  <c r="CG16" i="4"/>
  <c r="CG20" i="4"/>
  <c r="CG15" i="4"/>
  <c r="CG13" i="4"/>
  <c r="CG21" i="4"/>
  <c r="CG9" i="4"/>
  <c r="BS33" i="4"/>
  <c r="BS88" i="4"/>
  <c r="BS70" i="4"/>
  <c r="BS89" i="4"/>
  <c r="BQ89" i="4" s="1"/>
  <c r="BS62" i="4"/>
  <c r="BS74" i="4"/>
  <c r="BS55" i="4"/>
  <c r="BQ55" i="4" s="1"/>
  <c r="BS17" i="4"/>
  <c r="BS51" i="4"/>
  <c r="BQ51" i="4" s="1"/>
  <c r="BQ34" i="4"/>
  <c r="BQ60" i="4"/>
  <c r="BQ94" i="4"/>
  <c r="BQ30" i="4"/>
  <c r="CE37" i="4"/>
  <c r="CE54" i="4"/>
  <c r="CE52" i="4"/>
  <c r="BQ52" i="4" s="1"/>
  <c r="CE40" i="4"/>
  <c r="CE32" i="4"/>
  <c r="CE14" i="4"/>
  <c r="CE26" i="4"/>
  <c r="CE58" i="4"/>
  <c r="BQ58" i="4" s="1"/>
  <c r="CE27" i="4"/>
  <c r="J27" i="4"/>
  <c r="Q27" i="4"/>
  <c r="T27" i="4"/>
  <c r="Y27" i="4"/>
  <c r="AP27" i="4"/>
  <c r="AS27" i="4"/>
  <c r="BD27" i="4"/>
  <c r="CE19" i="4"/>
  <c r="CE21" i="4"/>
  <c r="CE50" i="4"/>
  <c r="BQ426" i="4"/>
  <c r="J426" i="4"/>
  <c r="Q426" i="4"/>
  <c r="T426" i="4"/>
  <c r="Y426" i="4"/>
  <c r="AP426" i="4"/>
  <c r="AS426" i="4"/>
  <c r="BD426" i="4"/>
  <c r="BQ191" i="4"/>
  <c r="BQ252" i="4"/>
  <c r="BQ84" i="4"/>
  <c r="BQ44" i="4"/>
  <c r="BQ59" i="4"/>
  <c r="BQ76" i="4"/>
  <c r="CA106" i="4"/>
  <c r="BQ106" i="4" s="1"/>
  <c r="CA83" i="4"/>
  <c r="BQ83" i="4" s="1"/>
  <c r="CA219" i="4"/>
  <c r="BQ219" i="4" s="1"/>
  <c r="CA220" i="4"/>
  <c r="BQ220" i="4" s="1"/>
  <c r="CA57" i="4"/>
  <c r="CA29" i="4"/>
  <c r="CA74" i="4"/>
  <c r="CA51" i="4"/>
  <c r="CA47" i="4"/>
  <c r="BQ47" i="4" s="1"/>
  <c r="CA22" i="4"/>
  <c r="BQ22" i="4" s="1"/>
  <c r="CA20" i="4"/>
  <c r="CA24" i="4"/>
  <c r="CA18" i="4"/>
  <c r="CA70" i="4"/>
  <c r="BY55" i="4"/>
  <c r="BY105" i="4"/>
  <c r="BQ105" i="4" s="1"/>
  <c r="BY146" i="4"/>
  <c r="BQ146" i="4" s="1"/>
  <c r="BY45" i="4"/>
  <c r="BQ45" i="4" s="1"/>
  <c r="BY40" i="4"/>
  <c r="BQ40" i="4" s="1"/>
  <c r="BY71" i="4"/>
  <c r="BQ71" i="4" s="1"/>
  <c r="BY26" i="4"/>
  <c r="BY20" i="4"/>
  <c r="BY9" i="4"/>
  <c r="BQ10" i="4"/>
  <c r="BQ23" i="4"/>
  <c r="BQ35" i="4"/>
  <c r="BQ41" i="4"/>
  <c r="BQ39" i="4"/>
  <c r="BQ38" i="4"/>
  <c r="BQ31" i="4"/>
  <c r="BQ46" i="4"/>
  <c r="BQ36" i="4"/>
  <c r="BQ95" i="4"/>
  <c r="BQ68" i="4"/>
  <c r="BQ75" i="4"/>
  <c r="BQ56" i="4"/>
  <c r="BQ61" i="4"/>
  <c r="BQ108" i="4"/>
  <c r="BQ77" i="4"/>
  <c r="BQ82" i="4"/>
  <c r="BQ85" i="4"/>
  <c r="BQ99" i="4"/>
  <c r="BQ66" i="4"/>
  <c r="BQ107" i="4"/>
  <c r="BQ79" i="4"/>
  <c r="BQ43" i="4"/>
  <c r="BQ123" i="4"/>
  <c r="BQ98" i="4"/>
  <c r="BQ96" i="4"/>
  <c r="BQ93" i="4"/>
  <c r="BQ53" i="4"/>
  <c r="BQ67" i="4"/>
  <c r="BQ64" i="4"/>
  <c r="BQ104" i="4"/>
  <c r="BQ65" i="4"/>
  <c r="BQ121" i="4"/>
  <c r="BQ139" i="4"/>
  <c r="BQ103" i="4"/>
  <c r="BQ80" i="4"/>
  <c r="BQ101" i="4"/>
  <c r="BQ111" i="4"/>
  <c r="BQ90" i="4"/>
  <c r="BQ132" i="4"/>
  <c r="BQ133" i="4"/>
  <c r="BQ246" i="4"/>
  <c r="BQ192" i="4"/>
  <c r="BQ81" i="4"/>
  <c r="BQ73" i="4"/>
  <c r="BQ86" i="4"/>
  <c r="BQ97" i="4"/>
  <c r="BQ114" i="4"/>
  <c r="BQ187" i="4"/>
  <c r="BQ131" i="4"/>
  <c r="BQ186" i="4"/>
  <c r="BQ117" i="4"/>
  <c r="BQ161" i="4"/>
  <c r="BQ125" i="4"/>
  <c r="BQ126" i="4"/>
  <c r="BQ208" i="4"/>
  <c r="BQ124" i="4"/>
  <c r="BQ152" i="4"/>
  <c r="BQ232" i="4"/>
  <c r="BQ261" i="4"/>
  <c r="BQ238" i="4"/>
  <c r="BQ243" i="4"/>
  <c r="BQ356" i="4"/>
  <c r="BQ137" i="4"/>
  <c r="BQ248" i="4"/>
  <c r="BQ357" i="4"/>
  <c r="BQ209" i="4"/>
  <c r="BQ250" i="4"/>
  <c r="BQ251" i="4"/>
  <c r="BQ115" i="4"/>
  <c r="BQ158" i="4"/>
  <c r="BQ360" i="4"/>
  <c r="BQ226" i="4"/>
  <c r="BQ361" i="4"/>
  <c r="BQ87" i="4"/>
  <c r="BQ254" i="4"/>
  <c r="BQ363" i="4"/>
  <c r="BQ364" i="4"/>
  <c r="BQ193" i="4"/>
  <c r="BQ262" i="4"/>
  <c r="BQ366" i="4"/>
  <c r="BQ234" i="4"/>
  <c r="BQ200" i="4"/>
  <c r="BQ263" i="4"/>
  <c r="BQ368" i="4"/>
  <c r="BQ369" i="4"/>
  <c r="BQ264" i="4"/>
  <c r="BQ265" i="4"/>
  <c r="BQ372" i="4"/>
  <c r="BQ266" i="4"/>
  <c r="BQ374" i="4"/>
  <c r="BQ375" i="4"/>
  <c r="BQ376" i="4"/>
  <c r="BQ377" i="4"/>
  <c r="BQ268" i="4"/>
  <c r="BQ378" i="4"/>
  <c r="BQ379" i="4"/>
  <c r="BQ380" i="4"/>
  <c r="BQ180" i="4"/>
  <c r="BQ122" i="4"/>
  <c r="BQ194" i="4"/>
  <c r="BQ202" i="4"/>
  <c r="BQ381" i="4"/>
  <c r="BQ382" i="4"/>
  <c r="BQ276" i="4"/>
  <c r="BQ277" i="4"/>
  <c r="BQ283" i="4"/>
  <c r="BQ285" i="4"/>
  <c r="BQ286" i="4"/>
  <c r="BQ206" i="4"/>
  <c r="BQ141" i="4"/>
  <c r="BQ388" i="4"/>
  <c r="BQ287" i="4"/>
  <c r="BQ390" i="4"/>
  <c r="BQ289" i="4"/>
  <c r="BQ159" i="4"/>
  <c r="BQ163" i="4"/>
  <c r="BQ392" i="4"/>
  <c r="BQ393" i="4"/>
  <c r="BQ394" i="4"/>
  <c r="BQ295" i="4"/>
  <c r="BQ69" i="4"/>
  <c r="BQ396" i="4"/>
  <c r="BQ397" i="4"/>
  <c r="BQ301" i="4"/>
  <c r="BQ302" i="4"/>
  <c r="BQ398" i="4"/>
  <c r="BQ42" i="4"/>
  <c r="BQ399" i="4"/>
  <c r="BQ400" i="4"/>
  <c r="BQ307" i="4"/>
  <c r="BQ308" i="4"/>
  <c r="BQ403" i="4"/>
  <c r="BQ405" i="4"/>
  <c r="BQ142" i="4"/>
  <c r="BQ300" i="4"/>
  <c r="BQ78" i="4"/>
  <c r="BQ406" i="4"/>
  <c r="BQ233" i="4"/>
  <c r="BQ312" i="4"/>
  <c r="BQ408" i="4"/>
  <c r="BQ409" i="4"/>
  <c r="BQ313" i="4"/>
  <c r="BQ411" i="4"/>
  <c r="BQ314" i="4"/>
  <c r="BQ143" i="4"/>
  <c r="BQ413" i="4"/>
  <c r="BQ315" i="4"/>
  <c r="BQ415" i="4"/>
  <c r="BQ416" i="4"/>
  <c r="BQ417" i="4"/>
  <c r="BQ223" i="4"/>
  <c r="BQ129" i="4"/>
  <c r="BQ317" i="4"/>
  <c r="BQ227" i="4"/>
  <c r="BQ419" i="4"/>
  <c r="BQ321" i="4"/>
  <c r="BQ421" i="4"/>
  <c r="BQ322" i="4"/>
  <c r="BQ324" i="4"/>
  <c r="BQ328" i="4"/>
  <c r="BQ332" i="4"/>
  <c r="BQ333" i="4"/>
  <c r="BQ168" i="4"/>
  <c r="BQ334" i="4"/>
  <c r="BQ228" i="4"/>
  <c r="BQ188" i="4"/>
  <c r="BQ428" i="4"/>
  <c r="BQ337" i="4"/>
  <c r="BQ240" i="4"/>
  <c r="BQ280" i="4"/>
  <c r="BQ339" i="4"/>
  <c r="BQ431" i="4"/>
  <c r="BQ432" i="4"/>
  <c r="BQ343" i="4"/>
  <c r="BQ118" i="4"/>
  <c r="BQ433" i="4"/>
  <c r="BQ344" i="4"/>
  <c r="BQ435" i="4"/>
  <c r="BQ236" i="4"/>
  <c r="BQ345" i="4"/>
  <c r="BQ437" i="4"/>
  <c r="BQ348" i="4"/>
  <c r="BQ439" i="4"/>
  <c r="BQ440" i="4"/>
  <c r="BQ349" i="4"/>
  <c r="BQ442" i="4"/>
  <c r="BQ354" i="4"/>
  <c r="BQ444" i="4"/>
  <c r="BQ355" i="4"/>
  <c r="BQ445" i="4"/>
  <c r="BQ359" i="4"/>
  <c r="BQ448" i="4"/>
  <c r="BQ449" i="4"/>
  <c r="BQ450" i="4"/>
  <c r="BQ451" i="4"/>
  <c r="BQ154" i="4"/>
  <c r="BQ365" i="4"/>
  <c r="BQ127" i="4"/>
  <c r="BQ367" i="4"/>
  <c r="BQ453" i="4"/>
  <c r="BQ454" i="4"/>
  <c r="BQ455" i="4"/>
  <c r="BQ370" i="4"/>
  <c r="BQ457" i="4"/>
  <c r="BQ371" i="4"/>
  <c r="BQ459" i="4"/>
  <c r="BQ460" i="4"/>
  <c r="BQ461" i="4"/>
  <c r="BQ462" i="4"/>
  <c r="BQ231" i="4"/>
  <c r="BQ112" i="4"/>
  <c r="BQ383" i="4"/>
  <c r="BQ384" i="4"/>
  <c r="BQ116" i="4"/>
  <c r="BQ386" i="4"/>
  <c r="BQ198" i="4"/>
  <c r="BQ466" i="4"/>
  <c r="BQ467" i="4"/>
  <c r="BQ109" i="4"/>
  <c r="BQ418" i="4"/>
  <c r="BQ470" i="4"/>
  <c r="BQ471" i="4"/>
  <c r="BQ473" i="4"/>
  <c r="BQ474" i="4"/>
  <c r="BQ423" i="4"/>
  <c r="BQ477" i="4"/>
  <c r="BQ478" i="4"/>
  <c r="BQ425" i="4"/>
  <c r="BQ480" i="4"/>
  <c r="BQ429" i="4"/>
  <c r="BQ482" i="4"/>
  <c r="BQ221" i="4"/>
  <c r="BQ91" i="4"/>
  <c r="BQ430" i="4"/>
  <c r="BQ434" i="4"/>
  <c r="BQ438" i="4"/>
  <c r="BQ443" i="4"/>
  <c r="BQ485" i="4"/>
  <c r="BQ446" i="4"/>
  <c r="BQ447" i="4"/>
  <c r="BQ144" i="4"/>
  <c r="BQ92" i="4"/>
  <c r="BQ487" i="4"/>
  <c r="BQ488" i="4"/>
  <c r="BQ489" i="4"/>
  <c r="BQ490" i="4"/>
  <c r="BQ491" i="4"/>
  <c r="BQ452" i="4"/>
  <c r="BQ229" i="4"/>
  <c r="BQ456" i="4"/>
  <c r="BQ494" i="4"/>
  <c r="BQ495" i="4"/>
  <c r="BQ458" i="4"/>
  <c r="BQ463" i="4"/>
  <c r="BQ281" i="4"/>
  <c r="BQ464" i="4"/>
  <c r="BQ465" i="4"/>
  <c r="BQ500" i="4"/>
  <c r="BQ469" i="4"/>
  <c r="BQ502" i="4"/>
  <c r="BQ128" i="4"/>
  <c r="BQ503" i="4"/>
  <c r="BQ504" i="4"/>
  <c r="BQ205" i="4"/>
  <c r="BQ135" i="4"/>
  <c r="BQ475" i="4"/>
  <c r="BQ260" i="4"/>
  <c r="BQ479" i="4"/>
  <c r="BQ278" i="4"/>
  <c r="BQ508" i="4"/>
  <c r="BQ481" i="4"/>
  <c r="BQ483" i="4"/>
  <c r="BQ484" i="4"/>
  <c r="BQ119" i="4"/>
  <c r="BQ512" i="4"/>
  <c r="BQ513" i="4"/>
  <c r="BQ514" i="4"/>
  <c r="BQ515" i="4"/>
  <c r="BQ516" i="4"/>
  <c r="BQ517" i="4"/>
  <c r="BQ518" i="4"/>
  <c r="BQ130" i="4"/>
  <c r="BQ156" i="4"/>
  <c r="BQ492" i="4"/>
  <c r="BQ498" i="4"/>
  <c r="BQ521" i="4"/>
  <c r="BQ522" i="4"/>
  <c r="BQ499" i="4"/>
  <c r="BQ147" i="4"/>
  <c r="BQ183" i="4"/>
  <c r="BQ150" i="4"/>
  <c r="BQ524" i="4"/>
  <c r="BQ505" i="4"/>
  <c r="BQ526" i="4"/>
  <c r="BQ527" i="4"/>
  <c r="BQ244" i="4"/>
  <c r="BQ528" i="4"/>
  <c r="BQ509" i="4"/>
  <c r="BQ510" i="4"/>
  <c r="BQ531" i="4"/>
  <c r="BQ511" i="4"/>
  <c r="BQ519" i="4"/>
  <c r="BQ533" i="4"/>
  <c r="BQ534" i="4"/>
  <c r="BQ520" i="4"/>
  <c r="BQ523" i="4"/>
  <c r="BQ538" i="4"/>
  <c r="BQ539" i="4"/>
  <c r="BQ540" i="4"/>
  <c r="BQ541" i="4"/>
  <c r="BQ213" i="4"/>
  <c r="BQ542" i="4"/>
  <c r="BQ543" i="4"/>
  <c r="BQ544" i="4"/>
  <c r="BQ545" i="4"/>
  <c r="BQ525" i="4"/>
  <c r="BQ529" i="4"/>
  <c r="BQ530" i="4"/>
  <c r="BQ549" i="4"/>
  <c r="BQ550" i="4"/>
  <c r="BQ532" i="4"/>
  <c r="BQ547" i="4"/>
  <c r="BQ548" i="4"/>
  <c r="BQ552" i="4"/>
  <c r="BQ201" i="4"/>
  <c r="BQ553" i="4"/>
  <c r="BQ557" i="4"/>
  <c r="BQ554" i="4"/>
  <c r="BQ173" i="4"/>
  <c r="BQ164" i="4"/>
  <c r="BQ196" i="4"/>
  <c r="BQ558" i="4"/>
  <c r="BQ559" i="4"/>
  <c r="BQ560" i="4"/>
  <c r="BQ113" i="4"/>
  <c r="BQ562" i="4"/>
  <c r="BQ155" i="4"/>
  <c r="BQ162" i="4"/>
  <c r="BQ207" i="4"/>
  <c r="BQ563" i="4"/>
  <c r="BQ561" i="4"/>
  <c r="BQ565" i="4"/>
  <c r="BQ566" i="4"/>
  <c r="E426" i="4" l="1"/>
  <c r="BQ32" i="4"/>
  <c r="BQ21" i="4"/>
  <c r="BQ54" i="4"/>
  <c r="BQ17" i="4"/>
  <c r="BQ62" i="4"/>
  <c r="BQ11" i="4"/>
  <c r="BQ74" i="4"/>
  <c r="BQ25" i="4"/>
  <c r="BQ70" i="4"/>
  <c r="BQ19" i="4"/>
  <c r="BQ16" i="4"/>
  <c r="BQ26" i="4"/>
  <c r="BQ9" i="4"/>
  <c r="BQ33" i="4"/>
  <c r="BQ14" i="4"/>
  <c r="BQ24" i="4"/>
  <c r="BQ37" i="4"/>
  <c r="BQ20" i="4"/>
  <c r="BQ27" i="4"/>
  <c r="E27" i="4" s="1"/>
  <c r="BQ88" i="4"/>
  <c r="BQ57" i="4"/>
  <c r="BQ13" i="4"/>
  <c r="BQ12" i="4"/>
  <c r="BQ29" i="4"/>
  <c r="BQ49" i="4"/>
  <c r="BQ18" i="4"/>
  <c r="BQ15" i="4"/>
  <c r="BQ50" i="4"/>
  <c r="BP67" i="4"/>
  <c r="BP111" i="4"/>
  <c r="BD111" i="4" s="1"/>
  <c r="BP208" i="4"/>
  <c r="BD208" i="4" s="1"/>
  <c r="BP53" i="4"/>
  <c r="BP132" i="4"/>
  <c r="BP131" i="4"/>
  <c r="BD131" i="4" s="1"/>
  <c r="BP186" i="4"/>
  <c r="BD186" i="4" s="1"/>
  <c r="J186" i="4"/>
  <c r="Q186" i="4"/>
  <c r="T186" i="4"/>
  <c r="Y186" i="4"/>
  <c r="AP186" i="4"/>
  <c r="BP187" i="4"/>
  <c r="BD187" i="4" s="1"/>
  <c r="BP97" i="4"/>
  <c r="BD97" i="4" s="1"/>
  <c r="BP103" i="4"/>
  <c r="BP139" i="4"/>
  <c r="BP114" i="4"/>
  <c r="BD114" i="4" s="1"/>
  <c r="J114" i="4"/>
  <c r="Q114" i="4"/>
  <c r="T114" i="4"/>
  <c r="Y114" i="4"/>
  <c r="AP114" i="4"/>
  <c r="BP98" i="4"/>
  <c r="BP104" i="4"/>
  <c r="BP96" i="4"/>
  <c r="BP101" i="4"/>
  <c r="BD101" i="4" s="1"/>
  <c r="BP60" i="4"/>
  <c r="BD60" i="4" s="1"/>
  <c r="BP76" i="4"/>
  <c r="BP43" i="4"/>
  <c r="BP123" i="4"/>
  <c r="BP65" i="4"/>
  <c r="BP64" i="4"/>
  <c r="BP85" i="4"/>
  <c r="BP41" i="4"/>
  <c r="BP68" i="4"/>
  <c r="BP121" i="4"/>
  <c r="BD121" i="4" s="1"/>
  <c r="BP75" i="4"/>
  <c r="BP107" i="4"/>
  <c r="BP31" i="4"/>
  <c r="BP10" i="4"/>
  <c r="BP46" i="4"/>
  <c r="BP38" i="4"/>
  <c r="BP23" i="4"/>
  <c r="BP30" i="4"/>
  <c r="BP39" i="4"/>
  <c r="BP35" i="4"/>
  <c r="BL161" i="4"/>
  <c r="BD161" i="4" s="1"/>
  <c r="BL86" i="4"/>
  <c r="BL10" i="4"/>
  <c r="BL38" i="4"/>
  <c r="J103" i="4"/>
  <c r="Q103" i="4"/>
  <c r="T103" i="4"/>
  <c r="Y103" i="4"/>
  <c r="AP103" i="4"/>
  <c r="BL103" i="4"/>
  <c r="BL139" i="4"/>
  <c r="J139" i="4"/>
  <c r="Q139" i="4"/>
  <c r="T139" i="4"/>
  <c r="Y139" i="4"/>
  <c r="AP139" i="4"/>
  <c r="BL123" i="4"/>
  <c r="BL76" i="4"/>
  <c r="BL68" i="4"/>
  <c r="BL75" i="4"/>
  <c r="BL67" i="4"/>
  <c r="BL53" i="4"/>
  <c r="BL31" i="4"/>
  <c r="BL46" i="4"/>
  <c r="BL30" i="4"/>
  <c r="BL39" i="4"/>
  <c r="BL23" i="4"/>
  <c r="BL35" i="4"/>
  <c r="BN125" i="4"/>
  <c r="BD125" i="4" s="1"/>
  <c r="BN126" i="4"/>
  <c r="BD126" i="4" s="1"/>
  <c r="BN77" i="4"/>
  <c r="BN65" i="4"/>
  <c r="BN107" i="4"/>
  <c r="BN75" i="4"/>
  <c r="BN43" i="4"/>
  <c r="BN64" i="4"/>
  <c r="BN104" i="4"/>
  <c r="BN98" i="4"/>
  <c r="BN41" i="4"/>
  <c r="BN95" i="4"/>
  <c r="BN31" i="4"/>
  <c r="BN46" i="4"/>
  <c r="BN30" i="4"/>
  <c r="BN39" i="4"/>
  <c r="BN10" i="4"/>
  <c r="BN38" i="4"/>
  <c r="BJ132" i="4"/>
  <c r="BJ85" i="4"/>
  <c r="BJ68" i="4"/>
  <c r="BJ77" i="4"/>
  <c r="BJ38" i="4"/>
  <c r="BJ30" i="4"/>
  <c r="BJ95" i="4"/>
  <c r="BJ41" i="4"/>
  <c r="BJ10" i="4"/>
  <c r="BF46" i="4"/>
  <c r="BF90" i="4"/>
  <c r="BF192" i="4"/>
  <c r="BD192" i="4" s="1"/>
  <c r="BF80" i="4"/>
  <c r="BD80" i="4" s="1"/>
  <c r="BF96" i="4"/>
  <c r="BF95" i="4"/>
  <c r="BF35" i="4"/>
  <c r="BF39" i="4"/>
  <c r="BF23" i="4"/>
  <c r="BH86" i="4"/>
  <c r="J86" i="4"/>
  <c r="Q86" i="4"/>
  <c r="T86" i="4"/>
  <c r="Y86" i="4"/>
  <c r="AP86" i="4"/>
  <c r="BH64" i="4"/>
  <c r="BH46" i="4"/>
  <c r="BH90" i="4"/>
  <c r="BD90" i="4" s="1"/>
  <c r="BH35" i="4"/>
  <c r="BH38" i="4"/>
  <c r="BH31" i="4"/>
  <c r="BH41" i="4"/>
  <c r="BH10" i="4"/>
  <c r="BD9" i="4"/>
  <c r="BD14" i="4"/>
  <c r="BD21" i="4"/>
  <c r="BD18" i="4"/>
  <c r="BD13" i="4"/>
  <c r="BD15" i="4"/>
  <c r="BD16" i="4"/>
  <c r="BD32" i="4"/>
  <c r="BD26" i="4"/>
  <c r="BD22" i="4"/>
  <c r="BD17" i="4"/>
  <c r="BD24" i="4"/>
  <c r="BD45" i="4"/>
  <c r="BD33" i="4"/>
  <c r="BD47" i="4"/>
  <c r="BD28" i="4"/>
  <c r="BD11" i="4"/>
  <c r="BD25" i="4"/>
  <c r="BD20" i="4"/>
  <c r="BD58" i="4"/>
  <c r="BD19" i="4"/>
  <c r="BD52" i="4"/>
  <c r="BD54" i="4"/>
  <c r="BD29" i="4"/>
  <c r="BD36" i="4"/>
  <c r="BD48" i="4"/>
  <c r="BD49" i="4"/>
  <c r="BD94" i="4"/>
  <c r="BD71" i="4"/>
  <c r="BD37" i="4"/>
  <c r="BD56" i="4"/>
  <c r="BD61" i="4"/>
  <c r="BD50" i="4"/>
  <c r="BD55" i="4"/>
  <c r="BD72" i="4"/>
  <c r="BD40" i="4"/>
  <c r="BD108" i="4"/>
  <c r="BD59" i="4"/>
  <c r="BD44" i="4"/>
  <c r="BD89" i="4"/>
  <c r="BD51" i="4"/>
  <c r="BD82" i="4"/>
  <c r="BD99" i="4"/>
  <c r="BD66" i="4"/>
  <c r="BD79" i="4"/>
  <c r="BD34" i="4"/>
  <c r="BD57" i="4"/>
  <c r="BD93" i="4"/>
  <c r="BD62" i="4"/>
  <c r="BD88" i="4"/>
  <c r="BD74" i="4"/>
  <c r="BD63" i="4"/>
  <c r="BD83" i="4"/>
  <c r="BD84" i="4"/>
  <c r="BD133" i="4"/>
  <c r="BD246" i="4"/>
  <c r="BD252" i="4"/>
  <c r="BD106" i="4"/>
  <c r="BD81" i="4"/>
  <c r="BD73" i="4"/>
  <c r="BD117" i="4"/>
  <c r="BD124" i="4"/>
  <c r="BD152" i="4"/>
  <c r="BD232" i="4"/>
  <c r="BD191" i="4"/>
  <c r="BD261" i="4"/>
  <c r="BD238" i="4"/>
  <c r="BD243" i="4"/>
  <c r="BD356" i="4"/>
  <c r="BD137" i="4"/>
  <c r="BD248" i="4"/>
  <c r="BD357" i="4"/>
  <c r="BD209" i="4"/>
  <c r="BD250" i="4"/>
  <c r="BD251" i="4"/>
  <c r="BD115" i="4"/>
  <c r="BD158" i="4"/>
  <c r="BD360" i="4"/>
  <c r="BD226" i="4"/>
  <c r="BD361" i="4"/>
  <c r="BD87" i="4"/>
  <c r="BD254" i="4"/>
  <c r="BD363" i="4"/>
  <c r="BD364" i="4"/>
  <c r="BD193" i="4"/>
  <c r="BD262" i="4"/>
  <c r="BD366" i="4"/>
  <c r="BD234" i="4"/>
  <c r="BD200" i="4"/>
  <c r="BD263" i="4"/>
  <c r="BD368" i="4"/>
  <c r="BD369" i="4"/>
  <c r="BD264" i="4"/>
  <c r="BD265" i="4"/>
  <c r="BD372" i="4"/>
  <c r="BD266" i="4"/>
  <c r="BD374" i="4"/>
  <c r="BD375" i="4"/>
  <c r="BD376" i="4"/>
  <c r="BD377" i="4"/>
  <c r="BD268" i="4"/>
  <c r="BD378" i="4"/>
  <c r="BD379" i="4"/>
  <c r="BD380" i="4"/>
  <c r="BD180" i="4"/>
  <c r="BD122" i="4"/>
  <c r="BD194" i="4"/>
  <c r="BD202" i="4"/>
  <c r="BD381" i="4"/>
  <c r="BD382" i="4"/>
  <c r="BD276" i="4"/>
  <c r="BD277" i="4"/>
  <c r="BD283" i="4"/>
  <c r="BD285" i="4"/>
  <c r="BD286" i="4"/>
  <c r="BD206" i="4"/>
  <c r="BD141" i="4"/>
  <c r="BD388" i="4"/>
  <c r="BD287" i="4"/>
  <c r="BD390" i="4"/>
  <c r="BD289" i="4"/>
  <c r="BD159" i="4"/>
  <c r="BD163" i="4"/>
  <c r="BD392" i="4"/>
  <c r="BD393" i="4"/>
  <c r="BD394" i="4"/>
  <c r="BD295" i="4"/>
  <c r="BD69" i="4"/>
  <c r="BD396" i="4"/>
  <c r="BD397" i="4"/>
  <c r="BD301" i="4"/>
  <c r="BD302" i="4"/>
  <c r="BD398" i="4"/>
  <c r="BD42" i="4"/>
  <c r="BD399" i="4"/>
  <c r="BD400" i="4"/>
  <c r="BD307" i="4"/>
  <c r="BD308" i="4"/>
  <c r="BD403" i="4"/>
  <c r="BD405" i="4"/>
  <c r="BD142" i="4"/>
  <c r="BD300" i="4"/>
  <c r="BD78" i="4"/>
  <c r="BD406" i="4"/>
  <c r="BD233" i="4"/>
  <c r="BD312" i="4"/>
  <c r="BD408" i="4"/>
  <c r="BD409" i="4"/>
  <c r="BD313" i="4"/>
  <c r="BD411" i="4"/>
  <c r="BD314" i="4"/>
  <c r="BD143" i="4"/>
  <c r="BD413" i="4"/>
  <c r="BD315" i="4"/>
  <c r="BD415" i="4"/>
  <c r="BD416" i="4"/>
  <c r="BD417" i="4"/>
  <c r="BD223" i="4"/>
  <c r="BD129" i="4"/>
  <c r="BD317" i="4"/>
  <c r="BD227" i="4"/>
  <c r="BD419" i="4"/>
  <c r="BD321" i="4"/>
  <c r="BD421" i="4"/>
  <c r="BD322" i="4"/>
  <c r="BD324" i="4"/>
  <c r="BD328" i="4"/>
  <c r="BD332" i="4"/>
  <c r="BD333" i="4"/>
  <c r="BD168" i="4"/>
  <c r="BD334" i="4"/>
  <c r="BD228" i="4"/>
  <c r="BD188" i="4"/>
  <c r="BD428" i="4"/>
  <c r="BD337" i="4"/>
  <c r="BD240" i="4"/>
  <c r="BD280" i="4"/>
  <c r="BD339" i="4"/>
  <c r="BD431" i="4"/>
  <c r="BD432" i="4"/>
  <c r="BD343" i="4"/>
  <c r="BD118" i="4"/>
  <c r="BD433" i="4"/>
  <c r="BD344" i="4"/>
  <c r="BD435" i="4"/>
  <c r="BD236" i="4"/>
  <c r="BD345" i="4"/>
  <c r="BD437" i="4"/>
  <c r="BD348" i="4"/>
  <c r="BD439" i="4"/>
  <c r="BD440" i="4"/>
  <c r="BD349" i="4"/>
  <c r="BD442" i="4"/>
  <c r="BD354" i="4"/>
  <c r="BD444" i="4"/>
  <c r="BD355" i="4"/>
  <c r="BD445" i="4"/>
  <c r="BD70" i="4"/>
  <c r="BD359" i="4"/>
  <c r="BD448" i="4"/>
  <c r="BD449" i="4"/>
  <c r="BD450" i="4"/>
  <c r="BD451" i="4"/>
  <c r="BD154" i="4"/>
  <c r="BD365" i="4"/>
  <c r="BD127" i="4"/>
  <c r="BD367" i="4"/>
  <c r="BD453" i="4"/>
  <c r="BD454" i="4"/>
  <c r="BD455" i="4"/>
  <c r="BD370" i="4"/>
  <c r="BD457" i="4"/>
  <c r="BD371" i="4"/>
  <c r="BD459" i="4"/>
  <c r="BD460" i="4"/>
  <c r="BD461" i="4"/>
  <c r="BD462" i="4"/>
  <c r="BD231" i="4"/>
  <c r="BD112" i="4"/>
  <c r="BD383" i="4"/>
  <c r="BD384" i="4"/>
  <c r="BD219" i="4"/>
  <c r="BD116" i="4"/>
  <c r="BD386" i="4"/>
  <c r="BD198" i="4"/>
  <c r="BD466" i="4"/>
  <c r="BD467" i="4"/>
  <c r="BD109" i="4"/>
  <c r="BD418" i="4"/>
  <c r="BD470" i="4"/>
  <c r="BD471" i="4"/>
  <c r="BD473" i="4"/>
  <c r="BD474" i="4"/>
  <c r="BD423" i="4"/>
  <c r="BD477" i="4"/>
  <c r="BD478" i="4"/>
  <c r="BD425" i="4"/>
  <c r="BD480" i="4"/>
  <c r="BD429" i="4"/>
  <c r="BD482" i="4"/>
  <c r="BD221" i="4"/>
  <c r="BD91" i="4"/>
  <c r="BD430" i="4"/>
  <c r="BD220" i="4"/>
  <c r="BD434" i="4"/>
  <c r="BD438" i="4"/>
  <c r="BD443" i="4"/>
  <c r="BD485" i="4"/>
  <c r="BD446" i="4"/>
  <c r="BD447" i="4"/>
  <c r="BD144" i="4"/>
  <c r="BD92" i="4"/>
  <c r="BD487" i="4"/>
  <c r="BD488" i="4"/>
  <c r="BD489" i="4"/>
  <c r="BD490" i="4"/>
  <c r="BD491" i="4"/>
  <c r="BD452" i="4"/>
  <c r="BD229" i="4"/>
  <c r="BD456" i="4"/>
  <c r="BD494" i="4"/>
  <c r="BD495" i="4"/>
  <c r="BD458" i="4"/>
  <c r="BD463" i="4"/>
  <c r="BD281" i="4"/>
  <c r="BD464" i="4"/>
  <c r="BD465" i="4"/>
  <c r="BD500" i="4"/>
  <c r="BD469" i="4"/>
  <c r="BD502" i="4"/>
  <c r="BD128" i="4"/>
  <c r="BD503" i="4"/>
  <c r="BD504" i="4"/>
  <c r="BD205" i="4"/>
  <c r="BD135" i="4"/>
  <c r="BD475" i="4"/>
  <c r="BD260" i="4"/>
  <c r="BD479" i="4"/>
  <c r="BD105" i="4"/>
  <c r="BD278" i="4"/>
  <c r="BD508" i="4"/>
  <c r="BD481" i="4"/>
  <c r="BD483" i="4"/>
  <c r="BD484" i="4"/>
  <c r="BD119" i="4"/>
  <c r="BD512" i="4"/>
  <c r="BD513" i="4"/>
  <c r="BD514" i="4"/>
  <c r="BD515" i="4"/>
  <c r="BD516" i="4"/>
  <c r="BD517" i="4"/>
  <c r="BD518" i="4"/>
  <c r="BD130" i="4"/>
  <c r="BD156" i="4"/>
  <c r="BD492" i="4"/>
  <c r="BD498" i="4"/>
  <c r="BD146" i="4"/>
  <c r="BD521" i="4"/>
  <c r="BD522" i="4"/>
  <c r="BD499" i="4"/>
  <c r="BD147" i="4"/>
  <c r="BD183" i="4"/>
  <c r="BD150" i="4"/>
  <c r="BD524" i="4"/>
  <c r="BD505" i="4"/>
  <c r="BD526" i="4"/>
  <c r="BD527" i="4"/>
  <c r="BD244" i="4"/>
  <c r="BD528" i="4"/>
  <c r="BD509" i="4"/>
  <c r="BD510" i="4"/>
  <c r="BD531" i="4"/>
  <c r="BD511" i="4"/>
  <c r="BD519" i="4"/>
  <c r="BD533" i="4"/>
  <c r="BD534" i="4"/>
  <c r="BD520" i="4"/>
  <c r="BD523" i="4"/>
  <c r="BD538" i="4"/>
  <c r="BD539" i="4"/>
  <c r="BD540" i="4"/>
  <c r="BD541" i="4"/>
  <c r="BD213" i="4"/>
  <c r="BD542" i="4"/>
  <c r="BD543" i="4"/>
  <c r="BD544" i="4"/>
  <c r="BD545" i="4"/>
  <c r="BD525" i="4"/>
  <c r="BD529" i="4"/>
  <c r="BD530" i="4"/>
  <c r="BD549" i="4"/>
  <c r="BD550" i="4"/>
  <c r="BD532" i="4"/>
  <c r="BD547" i="4"/>
  <c r="BD548" i="4"/>
  <c r="BD552" i="4"/>
  <c r="BD201" i="4"/>
  <c r="BD553" i="4"/>
  <c r="BD557" i="4"/>
  <c r="BD554" i="4"/>
  <c r="BD173" i="4"/>
  <c r="BD164" i="4"/>
  <c r="BD196" i="4"/>
  <c r="BD558" i="4"/>
  <c r="BD559" i="4"/>
  <c r="BD560" i="4"/>
  <c r="BD113" i="4"/>
  <c r="BD562" i="4"/>
  <c r="BD155" i="4"/>
  <c r="BD162" i="4"/>
  <c r="BD207" i="4"/>
  <c r="BD563" i="4"/>
  <c r="BD561" i="4"/>
  <c r="BD565" i="4"/>
  <c r="BD566" i="4"/>
  <c r="BD12" i="4"/>
  <c r="BA72" i="4"/>
  <c r="BA54" i="4"/>
  <c r="BA246" i="4"/>
  <c r="AS246" i="4" s="1"/>
  <c r="BA133" i="4"/>
  <c r="AS133" i="4" s="1"/>
  <c r="BA44" i="4"/>
  <c r="BA59" i="4"/>
  <c r="BA26" i="4"/>
  <c r="BA58" i="4"/>
  <c r="BA108" i="4"/>
  <c r="BA82" i="4"/>
  <c r="BA45" i="4"/>
  <c r="BA17" i="4"/>
  <c r="BA28" i="4"/>
  <c r="BA29" i="4"/>
  <c r="BA33" i="4"/>
  <c r="BA22" i="4"/>
  <c r="BA12" i="4"/>
  <c r="BA18" i="4"/>
  <c r="BC99" i="4"/>
  <c r="AS99" i="4" s="1"/>
  <c r="BC66" i="4"/>
  <c r="AS66" i="4" s="1"/>
  <c r="BC52" i="4"/>
  <c r="BC19" i="4"/>
  <c r="BC108" i="4"/>
  <c r="BC82" i="4"/>
  <c r="BC44" i="4"/>
  <c r="BC59" i="4"/>
  <c r="BC34" i="4"/>
  <c r="AS34" i="4" s="1"/>
  <c r="BC36" i="4"/>
  <c r="AS36" i="4" s="1"/>
  <c r="BC56" i="4"/>
  <c r="AS56" i="4" s="1"/>
  <c r="BC37" i="4"/>
  <c r="AS37" i="4" s="1"/>
  <c r="BC54" i="4"/>
  <c r="BC45" i="4"/>
  <c r="BC32" i="4"/>
  <c r="BC26" i="4"/>
  <c r="BC58" i="4"/>
  <c r="AY72" i="4"/>
  <c r="AY45" i="4"/>
  <c r="AY63" i="4"/>
  <c r="AS63" i="4" s="1"/>
  <c r="AY52" i="4"/>
  <c r="AY26" i="4"/>
  <c r="AY28" i="4"/>
  <c r="AY19" i="4"/>
  <c r="AY32" i="4"/>
  <c r="AY12" i="4"/>
  <c r="AU83" i="4"/>
  <c r="AS83" i="4" s="1"/>
  <c r="AU81" i="4"/>
  <c r="AS81" i="4" s="1"/>
  <c r="AU48" i="4"/>
  <c r="AU62" i="4"/>
  <c r="AS62" i="4" s="1"/>
  <c r="AU33" i="4"/>
  <c r="AU29" i="4"/>
  <c r="AU18" i="4"/>
  <c r="AU47" i="4"/>
  <c r="AS47" i="4" s="1"/>
  <c r="AU22" i="4"/>
  <c r="AW18" i="4"/>
  <c r="AW73" i="4"/>
  <c r="AS73" i="4" s="1"/>
  <c r="AW26" i="4"/>
  <c r="AW45" i="4"/>
  <c r="AW33" i="4"/>
  <c r="AW28" i="4"/>
  <c r="AW17" i="4"/>
  <c r="AW48" i="4"/>
  <c r="AS48" i="4" s="1"/>
  <c r="AW12" i="4"/>
  <c r="AS14" i="4"/>
  <c r="AS21" i="4"/>
  <c r="AS13" i="4"/>
  <c r="AS15" i="4"/>
  <c r="AS16" i="4"/>
  <c r="AS24" i="4"/>
  <c r="AS11" i="4"/>
  <c r="AS25" i="4"/>
  <c r="AS20" i="4"/>
  <c r="AS49" i="4"/>
  <c r="AS94" i="4"/>
  <c r="AS71" i="4"/>
  <c r="AS61" i="4"/>
  <c r="AS50" i="4"/>
  <c r="AS55" i="4"/>
  <c r="AS40" i="4"/>
  <c r="AS89" i="4"/>
  <c r="AS51" i="4"/>
  <c r="AS79" i="4"/>
  <c r="AS57" i="4"/>
  <c r="AS93" i="4"/>
  <c r="AS88" i="4"/>
  <c r="AS74" i="4"/>
  <c r="AS84" i="4"/>
  <c r="AS252" i="4"/>
  <c r="AS106" i="4"/>
  <c r="AS191" i="4"/>
  <c r="AS261" i="4"/>
  <c r="AS356" i="4"/>
  <c r="AS137" i="4"/>
  <c r="AS357" i="4"/>
  <c r="AS115" i="4"/>
  <c r="AS360" i="4"/>
  <c r="AS226" i="4"/>
  <c r="AS361" i="4"/>
  <c r="AS87" i="4"/>
  <c r="AS363" i="4"/>
  <c r="AS364" i="4"/>
  <c r="AS193" i="4"/>
  <c r="AS366" i="4"/>
  <c r="AS234" i="4"/>
  <c r="AS200" i="4"/>
  <c r="AS368" i="4"/>
  <c r="AS369" i="4"/>
  <c r="AS372" i="4"/>
  <c r="AS374" i="4"/>
  <c r="AS375" i="4"/>
  <c r="AS376" i="4"/>
  <c r="AS377" i="4"/>
  <c r="AS378" i="4"/>
  <c r="AS379" i="4"/>
  <c r="AS380" i="4"/>
  <c r="AS180" i="4"/>
  <c r="AS194" i="4"/>
  <c r="AS381" i="4"/>
  <c r="AS382" i="4"/>
  <c r="AS388" i="4"/>
  <c r="AS390" i="4"/>
  <c r="AS163" i="4"/>
  <c r="AS392" i="4"/>
  <c r="AS393" i="4"/>
  <c r="AS394" i="4"/>
  <c r="AS69" i="4"/>
  <c r="AS396" i="4"/>
  <c r="AS397" i="4"/>
  <c r="AS398" i="4"/>
  <c r="AS42" i="4"/>
  <c r="AS399" i="4"/>
  <c r="AS400" i="4"/>
  <c r="AS403" i="4"/>
  <c r="AS405" i="4"/>
  <c r="AS300" i="4"/>
  <c r="AS406" i="4"/>
  <c r="AS408" i="4"/>
  <c r="AS409" i="4"/>
  <c r="AS411" i="4"/>
  <c r="AS413" i="4"/>
  <c r="AS415" i="4"/>
  <c r="AS416" i="4"/>
  <c r="AS417" i="4"/>
  <c r="AS223" i="4"/>
  <c r="AS227" i="4"/>
  <c r="AS419" i="4"/>
  <c r="AS421" i="4"/>
  <c r="AS228" i="4"/>
  <c r="AS428" i="4"/>
  <c r="AS240" i="4"/>
  <c r="AS280" i="4"/>
  <c r="AS431" i="4"/>
  <c r="AS432" i="4"/>
  <c r="AS118" i="4"/>
  <c r="AS433" i="4"/>
  <c r="AS435" i="4"/>
  <c r="AS437" i="4"/>
  <c r="AS439" i="4"/>
  <c r="AS440" i="4"/>
  <c r="AS442" i="4"/>
  <c r="AS444" i="4"/>
  <c r="AS445" i="4"/>
  <c r="AS70" i="4"/>
  <c r="AS448" i="4"/>
  <c r="AS449" i="4"/>
  <c r="AS450" i="4"/>
  <c r="AS451" i="4"/>
  <c r="AS127" i="4"/>
  <c r="AS453" i="4"/>
  <c r="AS454" i="4"/>
  <c r="AS455" i="4"/>
  <c r="AS457" i="4"/>
  <c r="AS459" i="4"/>
  <c r="AS460" i="4"/>
  <c r="AS461" i="4"/>
  <c r="AS462" i="4"/>
  <c r="AS112" i="4"/>
  <c r="AS219" i="4"/>
  <c r="AS116" i="4"/>
  <c r="AS466" i="4"/>
  <c r="AS467" i="4"/>
  <c r="AS470" i="4"/>
  <c r="AS471" i="4"/>
  <c r="AS473" i="4"/>
  <c r="AS474" i="4"/>
  <c r="AS477" i="4"/>
  <c r="AS478" i="4"/>
  <c r="AS480" i="4"/>
  <c r="AS482" i="4"/>
  <c r="AS91" i="4"/>
  <c r="AS220" i="4"/>
  <c r="AS485" i="4"/>
  <c r="AS92" i="4"/>
  <c r="AS487" i="4"/>
  <c r="AS488" i="4"/>
  <c r="AS489" i="4"/>
  <c r="AS490" i="4"/>
  <c r="AS491" i="4"/>
  <c r="AS229" i="4"/>
  <c r="AS494" i="4"/>
  <c r="AS495" i="4"/>
  <c r="AS281" i="4"/>
  <c r="AS500" i="4"/>
  <c r="AS502" i="4"/>
  <c r="AS503" i="4"/>
  <c r="AS504" i="4"/>
  <c r="AS260" i="4"/>
  <c r="AS105" i="4"/>
  <c r="AS278" i="4"/>
  <c r="AS508" i="4"/>
  <c r="AS512" i="4"/>
  <c r="AS513" i="4"/>
  <c r="AS514" i="4"/>
  <c r="AS515" i="4"/>
  <c r="AS516" i="4"/>
  <c r="AS517" i="4"/>
  <c r="AS518" i="4"/>
  <c r="AS130" i="4"/>
  <c r="AS146" i="4"/>
  <c r="AS521" i="4"/>
  <c r="AS522" i="4"/>
  <c r="AS524" i="4"/>
  <c r="AS526" i="4"/>
  <c r="AS527" i="4"/>
  <c r="AS244" i="4"/>
  <c r="AS528" i="4"/>
  <c r="AS531" i="4"/>
  <c r="AS533" i="4"/>
  <c r="AS534" i="4"/>
  <c r="AS538" i="4"/>
  <c r="AS539" i="4"/>
  <c r="AS540" i="4"/>
  <c r="AS541" i="4"/>
  <c r="AS213" i="4"/>
  <c r="AS542" i="4"/>
  <c r="AS543" i="4"/>
  <c r="AS544" i="4"/>
  <c r="AS545" i="4"/>
  <c r="AS549" i="4"/>
  <c r="AS550" i="4"/>
  <c r="AS557" i="4"/>
  <c r="AS164" i="4"/>
  <c r="AS196" i="4"/>
  <c r="AS113" i="4"/>
  <c r="AS562" i="4"/>
  <c r="AS162" i="4"/>
  <c r="AS563" i="4"/>
  <c r="AS565" i="4"/>
  <c r="AS9" i="4"/>
  <c r="AR16" i="4"/>
  <c r="AP16" i="4" s="1"/>
  <c r="AR15" i="4"/>
  <c r="AP15" i="4" s="1"/>
  <c r="AR13" i="4"/>
  <c r="AP13" i="4" s="1"/>
  <c r="AR9" i="4"/>
  <c r="AP9" i="4" s="1"/>
  <c r="AP14" i="4"/>
  <c r="AP21" i="4"/>
  <c r="AP12" i="4"/>
  <c r="AP24" i="4"/>
  <c r="AP11" i="4"/>
  <c r="AP10" i="4"/>
  <c r="AP25" i="4"/>
  <c r="AP20" i="4"/>
  <c r="AP18" i="4"/>
  <c r="AP17" i="4"/>
  <c r="AP47" i="4"/>
  <c r="AP26" i="4"/>
  <c r="AP49" i="4"/>
  <c r="AP32" i="4"/>
  <c r="AP36" i="4"/>
  <c r="AP45" i="4"/>
  <c r="AP33" i="4"/>
  <c r="AP94" i="4"/>
  <c r="AP71" i="4"/>
  <c r="AP61" i="4"/>
  <c r="AP50" i="4"/>
  <c r="AP55" i="4"/>
  <c r="AP54" i="4"/>
  <c r="AP52" i="4"/>
  <c r="AP40" i="4"/>
  <c r="AP89" i="4"/>
  <c r="AP51" i="4"/>
  <c r="AP22" i="4"/>
  <c r="AP56" i="4"/>
  <c r="AP72" i="4"/>
  <c r="AP23" i="4"/>
  <c r="AP79" i="4"/>
  <c r="AP99" i="4"/>
  <c r="AP48" i="4"/>
  <c r="AP37" i="4"/>
  <c r="AP60" i="4"/>
  <c r="AP57" i="4"/>
  <c r="AP66" i="4"/>
  <c r="AP93" i="4"/>
  <c r="AP88" i="4"/>
  <c r="AP58" i="4"/>
  <c r="AP74" i="4"/>
  <c r="AP19" i="4"/>
  <c r="AP28" i="4"/>
  <c r="AP35" i="4"/>
  <c r="AP31" i="4"/>
  <c r="AP41" i="4"/>
  <c r="AP29" i="4"/>
  <c r="AP38" i="4"/>
  <c r="AP59" i="4"/>
  <c r="AP84" i="4"/>
  <c r="AP44" i="4"/>
  <c r="AP34" i="4"/>
  <c r="AP252" i="4"/>
  <c r="AP106" i="4"/>
  <c r="AP83" i="4"/>
  <c r="AP111" i="4"/>
  <c r="AP30" i="4"/>
  <c r="AP46" i="4"/>
  <c r="AP108" i="4"/>
  <c r="AP77" i="4"/>
  <c r="AP62" i="4"/>
  <c r="AP75" i="4"/>
  <c r="AP101" i="4"/>
  <c r="AP85" i="4"/>
  <c r="AP117" i="4"/>
  <c r="AP98" i="4"/>
  <c r="AP43" i="4"/>
  <c r="AP80" i="4"/>
  <c r="AP82" i="4"/>
  <c r="AP124" i="4"/>
  <c r="AP152" i="4"/>
  <c r="AP232" i="4"/>
  <c r="AP191" i="4"/>
  <c r="AP261" i="4"/>
  <c r="AP238" i="4"/>
  <c r="AP243" i="4"/>
  <c r="AP356" i="4"/>
  <c r="AP137" i="4"/>
  <c r="AP248" i="4"/>
  <c r="AP357" i="4"/>
  <c r="AP209" i="4"/>
  <c r="AP250" i="4"/>
  <c r="AP53" i="4"/>
  <c r="AP251" i="4"/>
  <c r="AP115" i="4"/>
  <c r="AP158" i="4"/>
  <c r="AP360" i="4"/>
  <c r="AP226" i="4"/>
  <c r="AP361" i="4"/>
  <c r="AP87" i="4"/>
  <c r="AP254" i="4"/>
  <c r="AP161" i="4"/>
  <c r="AP363" i="4"/>
  <c r="AP364" i="4"/>
  <c r="AP193" i="4"/>
  <c r="AP262" i="4"/>
  <c r="AP366" i="4"/>
  <c r="AP234" i="4"/>
  <c r="AP200" i="4"/>
  <c r="AP263" i="4"/>
  <c r="AP65" i="4"/>
  <c r="AP368" i="4"/>
  <c r="AP369" i="4"/>
  <c r="AP264" i="4"/>
  <c r="AP64" i="4"/>
  <c r="AP265" i="4"/>
  <c r="AP132" i="4"/>
  <c r="AP372" i="4"/>
  <c r="AP266" i="4"/>
  <c r="AP374" i="4"/>
  <c r="AP375" i="4"/>
  <c r="AP376" i="4"/>
  <c r="AP377" i="4"/>
  <c r="AP268" i="4"/>
  <c r="AP378" i="4"/>
  <c r="AP379" i="4"/>
  <c r="AP380" i="4"/>
  <c r="AP180" i="4"/>
  <c r="AP122" i="4"/>
  <c r="AP194" i="4"/>
  <c r="AP202" i="4"/>
  <c r="AP381" i="4"/>
  <c r="AP382" i="4"/>
  <c r="AP276" i="4"/>
  <c r="AP277" i="4"/>
  <c r="AP283" i="4"/>
  <c r="AP285" i="4"/>
  <c r="AP286" i="4"/>
  <c r="AP206" i="4"/>
  <c r="AP141" i="4"/>
  <c r="AP388" i="4"/>
  <c r="AP287" i="4"/>
  <c r="AP390" i="4"/>
  <c r="AP289" i="4"/>
  <c r="AP159" i="4"/>
  <c r="AP163" i="4"/>
  <c r="AP392" i="4"/>
  <c r="AP393" i="4"/>
  <c r="AP394" i="4"/>
  <c r="AP295" i="4"/>
  <c r="AP69" i="4"/>
  <c r="AP396" i="4"/>
  <c r="AP397" i="4"/>
  <c r="AP301" i="4"/>
  <c r="AP302" i="4"/>
  <c r="AP398" i="4"/>
  <c r="AP42" i="4"/>
  <c r="AP399" i="4"/>
  <c r="AP400" i="4"/>
  <c r="AP307" i="4"/>
  <c r="AP308" i="4"/>
  <c r="AP403" i="4"/>
  <c r="AP405" i="4"/>
  <c r="AP142" i="4"/>
  <c r="AP300" i="4"/>
  <c r="AP78" i="4"/>
  <c r="AP406" i="4"/>
  <c r="AP233" i="4"/>
  <c r="AP312" i="4"/>
  <c r="AP107" i="4"/>
  <c r="AP408" i="4"/>
  <c r="AP409" i="4"/>
  <c r="AP313" i="4"/>
  <c r="AP411" i="4"/>
  <c r="AP314" i="4"/>
  <c r="AP143" i="4"/>
  <c r="AP413" i="4"/>
  <c r="AP315" i="4"/>
  <c r="AP415" i="4"/>
  <c r="AP416" i="4"/>
  <c r="AP417" i="4"/>
  <c r="AP223" i="4"/>
  <c r="AP129" i="4"/>
  <c r="AP317" i="4"/>
  <c r="AP227" i="4"/>
  <c r="AP81" i="4"/>
  <c r="AP419" i="4"/>
  <c r="AP321" i="4"/>
  <c r="AP421" i="4"/>
  <c r="AP322" i="4"/>
  <c r="AP324" i="4"/>
  <c r="AP328" i="4"/>
  <c r="AP96" i="4"/>
  <c r="AP332" i="4"/>
  <c r="AP333" i="4"/>
  <c r="AP168" i="4"/>
  <c r="AP334" i="4"/>
  <c r="AP228" i="4"/>
  <c r="AP188" i="4"/>
  <c r="AP428" i="4"/>
  <c r="AP337" i="4"/>
  <c r="AP121" i="4"/>
  <c r="AP240" i="4"/>
  <c r="AP280" i="4"/>
  <c r="AP339" i="4"/>
  <c r="AP431" i="4"/>
  <c r="AP432" i="4"/>
  <c r="AP343" i="4"/>
  <c r="AP118" i="4"/>
  <c r="AP433" i="4"/>
  <c r="AP344" i="4"/>
  <c r="AP435" i="4"/>
  <c r="AP236" i="4"/>
  <c r="AP345" i="4"/>
  <c r="AP437" i="4"/>
  <c r="AP348" i="4"/>
  <c r="AP439" i="4"/>
  <c r="AP208" i="4"/>
  <c r="AP440" i="4"/>
  <c r="AP349" i="4"/>
  <c r="AP442" i="4"/>
  <c r="AP354" i="4"/>
  <c r="AP444" i="4"/>
  <c r="AP355" i="4"/>
  <c r="AP445" i="4"/>
  <c r="AP70" i="4"/>
  <c r="AP187" i="4"/>
  <c r="AP359" i="4"/>
  <c r="AP448" i="4"/>
  <c r="AP97" i="4"/>
  <c r="AP449" i="4"/>
  <c r="AP450" i="4"/>
  <c r="AP451" i="4"/>
  <c r="AP154" i="4"/>
  <c r="AP365" i="4"/>
  <c r="AP127" i="4"/>
  <c r="AP125" i="4"/>
  <c r="AP39" i="4"/>
  <c r="AP104" i="4"/>
  <c r="AP367" i="4"/>
  <c r="AP453" i="4"/>
  <c r="AP454" i="4"/>
  <c r="AP123" i="4"/>
  <c r="AP455" i="4"/>
  <c r="AP370" i="4"/>
  <c r="AP457" i="4"/>
  <c r="AP371" i="4"/>
  <c r="AP459" i="4"/>
  <c r="AP460" i="4"/>
  <c r="AP461" i="4"/>
  <c r="AP462" i="4"/>
  <c r="AP231" i="4"/>
  <c r="AP112" i="4"/>
  <c r="AP383" i="4"/>
  <c r="AP384" i="4"/>
  <c r="AP219" i="4"/>
  <c r="AP116" i="4"/>
  <c r="AP386" i="4"/>
  <c r="AP198" i="4"/>
  <c r="AP466" i="4"/>
  <c r="AP467" i="4"/>
  <c r="AP109" i="4"/>
  <c r="AP418" i="4"/>
  <c r="AP470" i="4"/>
  <c r="AP471" i="4"/>
  <c r="AP473" i="4"/>
  <c r="AP474" i="4"/>
  <c r="AP423" i="4"/>
  <c r="AP68" i="4"/>
  <c r="AP477" i="4"/>
  <c r="AP478" i="4"/>
  <c r="AP425" i="4"/>
  <c r="AP480" i="4"/>
  <c r="AP429" i="4"/>
  <c r="AP482" i="4"/>
  <c r="AP221" i="4"/>
  <c r="AP91" i="4"/>
  <c r="AP430" i="4"/>
  <c r="AP73" i="4"/>
  <c r="AP220" i="4"/>
  <c r="AP434" i="4"/>
  <c r="AP438" i="4"/>
  <c r="AP443" i="4"/>
  <c r="AP485" i="4"/>
  <c r="AP446" i="4"/>
  <c r="AP447" i="4"/>
  <c r="AP144" i="4"/>
  <c r="AP92" i="4"/>
  <c r="AP133" i="4"/>
  <c r="AP487" i="4"/>
  <c r="AP488" i="4"/>
  <c r="AP489" i="4"/>
  <c r="AP490" i="4"/>
  <c r="AP491" i="4"/>
  <c r="AP452" i="4"/>
  <c r="AP229" i="4"/>
  <c r="AP456" i="4"/>
  <c r="AP494" i="4"/>
  <c r="AP495" i="4"/>
  <c r="AP458" i="4"/>
  <c r="AP463" i="4"/>
  <c r="AP281" i="4"/>
  <c r="AP464" i="4"/>
  <c r="AP63" i="4"/>
  <c r="AP465" i="4"/>
  <c r="AP500" i="4"/>
  <c r="AP469" i="4"/>
  <c r="AP502" i="4"/>
  <c r="AP128" i="4"/>
  <c r="AP503" i="4"/>
  <c r="AP504" i="4"/>
  <c r="AP205" i="4"/>
  <c r="AP135" i="4"/>
  <c r="AP475" i="4"/>
  <c r="AP260" i="4"/>
  <c r="AP95" i="4"/>
  <c r="AP479" i="4"/>
  <c r="AP105" i="4"/>
  <c r="AP278" i="4"/>
  <c r="AP508" i="4"/>
  <c r="AP481" i="4"/>
  <c r="AP483" i="4"/>
  <c r="AP484" i="4"/>
  <c r="AP119" i="4"/>
  <c r="AP512" i="4"/>
  <c r="AP513" i="4"/>
  <c r="AP514" i="4"/>
  <c r="AP515" i="4"/>
  <c r="AP516" i="4"/>
  <c r="AP517" i="4"/>
  <c r="AP518" i="4"/>
  <c r="AP130" i="4"/>
  <c r="AP156" i="4"/>
  <c r="AP492" i="4"/>
  <c r="AP498" i="4"/>
  <c r="AP146" i="4"/>
  <c r="AP521" i="4"/>
  <c r="AP522" i="4"/>
  <c r="AP499" i="4"/>
  <c r="AP147" i="4"/>
  <c r="AP131" i="4"/>
  <c r="AP192" i="4"/>
  <c r="AP183" i="4"/>
  <c r="AP150" i="4"/>
  <c r="AP524" i="4"/>
  <c r="AP505" i="4"/>
  <c r="AP526" i="4"/>
  <c r="AP527" i="4"/>
  <c r="AP244" i="4"/>
  <c r="AP528" i="4"/>
  <c r="AP509" i="4"/>
  <c r="AP510" i="4"/>
  <c r="AP531" i="4"/>
  <c r="AP511" i="4"/>
  <c r="AP519" i="4"/>
  <c r="AP533" i="4"/>
  <c r="AP534" i="4"/>
  <c r="AP520" i="4"/>
  <c r="AP523" i="4"/>
  <c r="AP538" i="4"/>
  <c r="AP126" i="4"/>
  <c r="AP539" i="4"/>
  <c r="AP540" i="4"/>
  <c r="AP541" i="4"/>
  <c r="AP213" i="4"/>
  <c r="AP542" i="4"/>
  <c r="AP543" i="4"/>
  <c r="AP544" i="4"/>
  <c r="AP545" i="4"/>
  <c r="AP525" i="4"/>
  <c r="AP529" i="4"/>
  <c r="AP530" i="4"/>
  <c r="AP549" i="4"/>
  <c r="AP550" i="4"/>
  <c r="AP532" i="4"/>
  <c r="AP76" i="4"/>
  <c r="AP90" i="4"/>
  <c r="AP547" i="4"/>
  <c r="AP548" i="4"/>
  <c r="AP552" i="4"/>
  <c r="AP201" i="4"/>
  <c r="AP553" i="4"/>
  <c r="AP67" i="4"/>
  <c r="AP557" i="4"/>
  <c r="AP554" i="4"/>
  <c r="AP173" i="4"/>
  <c r="AP164" i="4"/>
  <c r="AP196" i="4"/>
  <c r="AP558" i="4"/>
  <c r="AP559" i="4"/>
  <c r="AP560" i="4"/>
  <c r="AP113" i="4"/>
  <c r="AP562" i="4"/>
  <c r="AP155" i="4"/>
  <c r="AP162" i="4"/>
  <c r="AP207" i="4"/>
  <c r="AP563" i="4"/>
  <c r="AP561" i="4"/>
  <c r="AP565" i="4"/>
  <c r="AP566" i="4"/>
  <c r="AP246" i="4"/>
  <c r="E186" i="4" l="1"/>
  <c r="E114" i="4"/>
  <c r="BD95" i="4"/>
  <c r="BD35" i="4"/>
  <c r="BD132" i="4"/>
  <c r="BD38" i="4"/>
  <c r="BD65" i="4"/>
  <c r="BD46" i="4"/>
  <c r="BD64" i="4"/>
  <c r="BD31" i="4"/>
  <c r="BD41" i="4"/>
  <c r="BD53" i="4"/>
  <c r="BD10" i="4"/>
  <c r="BD39" i="4"/>
  <c r="BD67" i="4"/>
  <c r="BD86" i="4"/>
  <c r="E86" i="4" s="1"/>
  <c r="BD103" i="4"/>
  <c r="E103" i="4" s="1"/>
  <c r="BD104" i="4"/>
  <c r="BD77" i="4"/>
  <c r="BD139" i="4"/>
  <c r="E139" i="4" s="1"/>
  <c r="BD43" i="4"/>
  <c r="BD107" i="4"/>
  <c r="BD123" i="4"/>
  <c r="BD76" i="4"/>
  <c r="BD98" i="4"/>
  <c r="BD96" i="4"/>
  <c r="BD75" i="4"/>
  <c r="BD85" i="4"/>
  <c r="BD68" i="4"/>
  <c r="AS82" i="4"/>
  <c r="AS54" i="4"/>
  <c r="BD23" i="4"/>
  <c r="AS52" i="4"/>
  <c r="AS58" i="4"/>
  <c r="BD30" i="4"/>
  <c r="AS108" i="4"/>
  <c r="AS33" i="4"/>
  <c r="AS59" i="4"/>
  <c r="AS19" i="4"/>
  <c r="AS18" i="4"/>
  <c r="AS32" i="4"/>
  <c r="AS45" i="4"/>
  <c r="AS17" i="4"/>
  <c r="AS26" i="4"/>
  <c r="AS44" i="4"/>
  <c r="AS72" i="4"/>
  <c r="AS12" i="4"/>
  <c r="AS28" i="4"/>
  <c r="AS29" i="4"/>
  <c r="AS22" i="4"/>
  <c r="Y244" i="4"/>
  <c r="Y130" i="4"/>
  <c r="Y300" i="4"/>
  <c r="Y382" i="4"/>
  <c r="Y234" i="4"/>
  <c r="Y87" i="4"/>
  <c r="Y191" i="4"/>
  <c r="AO26" i="4"/>
  <c r="AO49" i="4"/>
  <c r="AO57" i="4"/>
  <c r="Y57" i="4" s="1"/>
  <c r="AO61" i="4"/>
  <c r="AO20" i="4"/>
  <c r="AO45" i="4"/>
  <c r="AO11" i="4"/>
  <c r="AO14" i="4"/>
  <c r="AO9" i="4"/>
  <c r="AM106" i="4"/>
  <c r="Y106" i="4" s="1"/>
  <c r="AM252" i="4"/>
  <c r="Y252" i="4" s="1"/>
  <c r="AM40" i="4"/>
  <c r="Y40" i="4" s="1"/>
  <c r="AM83" i="4"/>
  <c r="Y83" i="4" s="1"/>
  <c r="AM84" i="4"/>
  <c r="Y84" i="4" s="1"/>
  <c r="AM44" i="4"/>
  <c r="Y44" i="4" s="1"/>
  <c r="AM60" i="4"/>
  <c r="AM59" i="4"/>
  <c r="Y59" i="4" s="1"/>
  <c r="AM79" i="4"/>
  <c r="AM66" i="4"/>
  <c r="AM93" i="4"/>
  <c r="AM99" i="4"/>
  <c r="AM48" i="4"/>
  <c r="AM52" i="4"/>
  <c r="AM22" i="4"/>
  <c r="AM17" i="4"/>
  <c r="AM25" i="4"/>
  <c r="AM49" i="4"/>
  <c r="AM55" i="4"/>
  <c r="AM16" i="4"/>
  <c r="AM12" i="4"/>
  <c r="AM24" i="4"/>
  <c r="AM21" i="4"/>
  <c r="AM20" i="4"/>
  <c r="AM13" i="4"/>
  <c r="AM18" i="4"/>
  <c r="AM15" i="4"/>
  <c r="AM9" i="4"/>
  <c r="AA33" i="4"/>
  <c r="AA88" i="4"/>
  <c r="AA22" i="4"/>
  <c r="AA51" i="4"/>
  <c r="AA18" i="4"/>
  <c r="AA74" i="4"/>
  <c r="Y74" i="4" s="1"/>
  <c r="AA89" i="4"/>
  <c r="Y89" i="4" s="1"/>
  <c r="AA47" i="4"/>
  <c r="Y47" i="4" s="1"/>
  <c r="AA17" i="4"/>
  <c r="AI79" i="4"/>
  <c r="AI99" i="4"/>
  <c r="AI71" i="4"/>
  <c r="AI61" i="4"/>
  <c r="AI36" i="4"/>
  <c r="AI56" i="4"/>
  <c r="AI54" i="4"/>
  <c r="AI72" i="4"/>
  <c r="AI24" i="4"/>
  <c r="AI12" i="4"/>
  <c r="AI21" i="4"/>
  <c r="AI20" i="4"/>
  <c r="AI49" i="4"/>
  <c r="AI25" i="4"/>
  <c r="AI9" i="4"/>
  <c r="AI15" i="4"/>
  <c r="AI16" i="4"/>
  <c r="AI13" i="4"/>
  <c r="AK79" i="4"/>
  <c r="AK99" i="4"/>
  <c r="AK93" i="4"/>
  <c r="AK66" i="4"/>
  <c r="AK61" i="4"/>
  <c r="AK71" i="4"/>
  <c r="J34" i="4"/>
  <c r="Q34" i="4"/>
  <c r="T34" i="4"/>
  <c r="AK34" i="4"/>
  <c r="Y34" i="4" s="1"/>
  <c r="AK60" i="4"/>
  <c r="J60" i="4"/>
  <c r="Q60" i="4"/>
  <c r="T60" i="4"/>
  <c r="AK94" i="4"/>
  <c r="Y94" i="4" s="1"/>
  <c r="AK26" i="4"/>
  <c r="Y26" i="4" s="1"/>
  <c r="AK36" i="4"/>
  <c r="AK56" i="4"/>
  <c r="AK37" i="4"/>
  <c r="Y37" i="4" s="1"/>
  <c r="AK54" i="4"/>
  <c r="AK45" i="4"/>
  <c r="AK32" i="4"/>
  <c r="AK21" i="4"/>
  <c r="AK50" i="4"/>
  <c r="Y50" i="4" s="1"/>
  <c r="AC51" i="4"/>
  <c r="AC12" i="4"/>
  <c r="AC20" i="4"/>
  <c r="AC11" i="4"/>
  <c r="AC55" i="4"/>
  <c r="AC24" i="4"/>
  <c r="AC13" i="4"/>
  <c r="AC15" i="4"/>
  <c r="AC9" i="4"/>
  <c r="AG93" i="4"/>
  <c r="AG79" i="4"/>
  <c r="AG48" i="4"/>
  <c r="AG62" i="4"/>
  <c r="Y62" i="4" s="1"/>
  <c r="AG72" i="4"/>
  <c r="AG54" i="4"/>
  <c r="AG74" i="4"/>
  <c r="AG88" i="4"/>
  <c r="Y88" i="4" s="1"/>
  <c r="AG47" i="4"/>
  <c r="AG33" i="4"/>
  <c r="Y33" i="4" s="1"/>
  <c r="AG17" i="4"/>
  <c r="AG22" i="4"/>
  <c r="AG24" i="4"/>
  <c r="AG20" i="4"/>
  <c r="AG51" i="4"/>
  <c r="Y51" i="4" s="1"/>
  <c r="AG18" i="4"/>
  <c r="AG25" i="4"/>
  <c r="AG16" i="4"/>
  <c r="AE36" i="4"/>
  <c r="AE52" i="4"/>
  <c r="AE45" i="4"/>
  <c r="AE32" i="4"/>
  <c r="AE12" i="4"/>
  <c r="AE14" i="4"/>
  <c r="AE11" i="4"/>
  <c r="AE21" i="4"/>
  <c r="AE9" i="4"/>
  <c r="Y261" i="4"/>
  <c r="Y238" i="4"/>
  <c r="Y243" i="4"/>
  <c r="Y356" i="4"/>
  <c r="Y137" i="4"/>
  <c r="Y248" i="4"/>
  <c r="Y357" i="4"/>
  <c r="Y209" i="4"/>
  <c r="Y250" i="4"/>
  <c r="Y53" i="4"/>
  <c r="Y251" i="4"/>
  <c r="Y115" i="4"/>
  <c r="Y158" i="4"/>
  <c r="Y360" i="4"/>
  <c r="Y226" i="4"/>
  <c r="Y361" i="4"/>
  <c r="Y254" i="4"/>
  <c r="Y161" i="4"/>
  <c r="Y363" i="4"/>
  <c r="Y364" i="4"/>
  <c r="Y193" i="4"/>
  <c r="Y262" i="4"/>
  <c r="Y366" i="4"/>
  <c r="Y200" i="4"/>
  <c r="Y263" i="4"/>
  <c r="Y65" i="4"/>
  <c r="Y368" i="4"/>
  <c r="Y369" i="4"/>
  <c r="Y264" i="4"/>
  <c r="Y35" i="4"/>
  <c r="Y64" i="4"/>
  <c r="Y265" i="4"/>
  <c r="Y132" i="4"/>
  <c r="Y372" i="4"/>
  <c r="Y266" i="4"/>
  <c r="Y374" i="4"/>
  <c r="Y375" i="4"/>
  <c r="Y376" i="4"/>
  <c r="Y377" i="4"/>
  <c r="Y85" i="4"/>
  <c r="Y268" i="4"/>
  <c r="Y19" i="4"/>
  <c r="Y378" i="4"/>
  <c r="Y379" i="4"/>
  <c r="Y380" i="4"/>
  <c r="Y180" i="4"/>
  <c r="Y122" i="4"/>
  <c r="Y194" i="4"/>
  <c r="Y202" i="4"/>
  <c r="Y381" i="4"/>
  <c r="Y276" i="4"/>
  <c r="Y277" i="4"/>
  <c r="Y283" i="4"/>
  <c r="Y285" i="4"/>
  <c r="Y286" i="4"/>
  <c r="Y206" i="4"/>
  <c r="Y141" i="4"/>
  <c r="Y388" i="4"/>
  <c r="Y287" i="4"/>
  <c r="Y390" i="4"/>
  <c r="Y289" i="4"/>
  <c r="Y98" i="4"/>
  <c r="Y159" i="4"/>
  <c r="Y43" i="4"/>
  <c r="Y163" i="4"/>
  <c r="Y392" i="4"/>
  <c r="Y393" i="4"/>
  <c r="Y394" i="4"/>
  <c r="Y295" i="4"/>
  <c r="Y69" i="4"/>
  <c r="Y396" i="4"/>
  <c r="Y397" i="4"/>
  <c r="Y301" i="4"/>
  <c r="Y302" i="4"/>
  <c r="Y398" i="4"/>
  <c r="Y42" i="4"/>
  <c r="Y399" i="4"/>
  <c r="Y400" i="4"/>
  <c r="Y307" i="4"/>
  <c r="Y308" i="4"/>
  <c r="Y403" i="4"/>
  <c r="Y31" i="4"/>
  <c r="Y405" i="4"/>
  <c r="Y142" i="4"/>
  <c r="Y111" i="4"/>
  <c r="Y78" i="4"/>
  <c r="Y406" i="4"/>
  <c r="Y233" i="4"/>
  <c r="Y312" i="4"/>
  <c r="Y107" i="4"/>
  <c r="Y408" i="4"/>
  <c r="Y409" i="4"/>
  <c r="Y313" i="4"/>
  <c r="Y411" i="4"/>
  <c r="Y314" i="4"/>
  <c r="Y143" i="4"/>
  <c r="Y413" i="4"/>
  <c r="Y315" i="4"/>
  <c r="Y415" i="4"/>
  <c r="Y416" i="4"/>
  <c r="Y417" i="4"/>
  <c r="Y223" i="4"/>
  <c r="Y30" i="4"/>
  <c r="Y129" i="4"/>
  <c r="Y317" i="4"/>
  <c r="Y227" i="4"/>
  <c r="Y28" i="4"/>
  <c r="Y81" i="4"/>
  <c r="Y419" i="4"/>
  <c r="Y321" i="4"/>
  <c r="Y421" i="4"/>
  <c r="Y322" i="4"/>
  <c r="Y324" i="4"/>
  <c r="Y328" i="4"/>
  <c r="Y96" i="4"/>
  <c r="Y332" i="4"/>
  <c r="Y333" i="4"/>
  <c r="Y168" i="4"/>
  <c r="Y334" i="4"/>
  <c r="Y228" i="4"/>
  <c r="Y188" i="4"/>
  <c r="Y428" i="4"/>
  <c r="Y337" i="4"/>
  <c r="Y121" i="4"/>
  <c r="Y240" i="4"/>
  <c r="Y280" i="4"/>
  <c r="Y339" i="4"/>
  <c r="Y431" i="4"/>
  <c r="Y432" i="4"/>
  <c r="Y343" i="4"/>
  <c r="Y118" i="4"/>
  <c r="Y23" i="4"/>
  <c r="Y433" i="4"/>
  <c r="Y344" i="4"/>
  <c r="Y435" i="4"/>
  <c r="Y236" i="4"/>
  <c r="Y345" i="4"/>
  <c r="Y437" i="4"/>
  <c r="Y348" i="4"/>
  <c r="Y439" i="4"/>
  <c r="Y208" i="4"/>
  <c r="Y440" i="4"/>
  <c r="Y349" i="4"/>
  <c r="Y442" i="4"/>
  <c r="Y354" i="4"/>
  <c r="Y444" i="4"/>
  <c r="Y355" i="4"/>
  <c r="Y445" i="4"/>
  <c r="Y70" i="4"/>
  <c r="Y187" i="4"/>
  <c r="Y46" i="4"/>
  <c r="Y359" i="4"/>
  <c r="Y448" i="4"/>
  <c r="Y29" i="4"/>
  <c r="Y97" i="4"/>
  <c r="Y449" i="4"/>
  <c r="Y450" i="4"/>
  <c r="Y451" i="4"/>
  <c r="Y154" i="4"/>
  <c r="Y365" i="4"/>
  <c r="Y127" i="4"/>
  <c r="Y125" i="4"/>
  <c r="Y39" i="4"/>
  <c r="Y104" i="4"/>
  <c r="Y367" i="4"/>
  <c r="Y453" i="4"/>
  <c r="Y454" i="4"/>
  <c r="Y123" i="4"/>
  <c r="Y455" i="4"/>
  <c r="Y370" i="4"/>
  <c r="Y457" i="4"/>
  <c r="Y371" i="4"/>
  <c r="Y459" i="4"/>
  <c r="Y460" i="4"/>
  <c r="Y124" i="4"/>
  <c r="Y461" i="4"/>
  <c r="Y462" i="4"/>
  <c r="Y231" i="4"/>
  <c r="Y112" i="4"/>
  <c r="Y383" i="4"/>
  <c r="Y384" i="4"/>
  <c r="Y219" i="4"/>
  <c r="Y116" i="4"/>
  <c r="Y386" i="4"/>
  <c r="Y198" i="4"/>
  <c r="Y466" i="4"/>
  <c r="Y10" i="4"/>
  <c r="Y467" i="4"/>
  <c r="Y109" i="4"/>
  <c r="Y152" i="4"/>
  <c r="Y58" i="4"/>
  <c r="Y418" i="4"/>
  <c r="Y470" i="4"/>
  <c r="Y471" i="4"/>
  <c r="Y101" i="4"/>
  <c r="Y473" i="4"/>
  <c r="Y474" i="4"/>
  <c r="Y423" i="4"/>
  <c r="Y68" i="4"/>
  <c r="Y477" i="4"/>
  <c r="Y478" i="4"/>
  <c r="Y425" i="4"/>
  <c r="Y480" i="4"/>
  <c r="Y429" i="4"/>
  <c r="Y482" i="4"/>
  <c r="Y221" i="4"/>
  <c r="Y91" i="4"/>
  <c r="Y430" i="4"/>
  <c r="Y73" i="4"/>
  <c r="Y220" i="4"/>
  <c r="Y434" i="4"/>
  <c r="Y438" i="4"/>
  <c r="Y443" i="4"/>
  <c r="Y485" i="4"/>
  <c r="Y446" i="4"/>
  <c r="Y447" i="4"/>
  <c r="Y144" i="4"/>
  <c r="Y92" i="4"/>
  <c r="Y133" i="4"/>
  <c r="Y487" i="4"/>
  <c r="Y488" i="4"/>
  <c r="Y489" i="4"/>
  <c r="Y490" i="4"/>
  <c r="Y491" i="4"/>
  <c r="Y452" i="4"/>
  <c r="Y80" i="4"/>
  <c r="Y229" i="4"/>
  <c r="Y41" i="4"/>
  <c r="Y456" i="4"/>
  <c r="Y494" i="4"/>
  <c r="Y495" i="4"/>
  <c r="Y458" i="4"/>
  <c r="Y463" i="4"/>
  <c r="Y281" i="4"/>
  <c r="Y464" i="4"/>
  <c r="Y63" i="4"/>
  <c r="Y465" i="4"/>
  <c r="Y500" i="4"/>
  <c r="Y82" i="4"/>
  <c r="Y469" i="4"/>
  <c r="Y502" i="4"/>
  <c r="Y232" i="4"/>
  <c r="Y128" i="4"/>
  <c r="Y503" i="4"/>
  <c r="Y108" i="4"/>
  <c r="Y504" i="4"/>
  <c r="Y205" i="4"/>
  <c r="Y135" i="4"/>
  <c r="Y475" i="4"/>
  <c r="Y260" i="4"/>
  <c r="Y38" i="4"/>
  <c r="Y95" i="4"/>
  <c r="Y479" i="4"/>
  <c r="Y105" i="4"/>
  <c r="Y278" i="4"/>
  <c r="Y508" i="4"/>
  <c r="Y481" i="4"/>
  <c r="Y483" i="4"/>
  <c r="Y484" i="4"/>
  <c r="Y119" i="4"/>
  <c r="Y512" i="4"/>
  <c r="Y513" i="4"/>
  <c r="Y514" i="4"/>
  <c r="Y515" i="4"/>
  <c r="Y516" i="4"/>
  <c r="Y517" i="4"/>
  <c r="Y518" i="4"/>
  <c r="Y156" i="4"/>
  <c r="Y492" i="4"/>
  <c r="Y77" i="4"/>
  <c r="Y117" i="4"/>
  <c r="Y498" i="4"/>
  <c r="Y146" i="4"/>
  <c r="Y521" i="4"/>
  <c r="Y522" i="4"/>
  <c r="Y499" i="4"/>
  <c r="Y147" i="4"/>
  <c r="Y131" i="4"/>
  <c r="Y192" i="4"/>
  <c r="Y183" i="4"/>
  <c r="Y150" i="4"/>
  <c r="Y524" i="4"/>
  <c r="Y505" i="4"/>
  <c r="Y526" i="4"/>
  <c r="Y527" i="4"/>
  <c r="Y528" i="4"/>
  <c r="Y509" i="4"/>
  <c r="Y510" i="4"/>
  <c r="Y531" i="4"/>
  <c r="Y511" i="4"/>
  <c r="Y519" i="4"/>
  <c r="Y533" i="4"/>
  <c r="Y534" i="4"/>
  <c r="Y520" i="4"/>
  <c r="Y523" i="4"/>
  <c r="Y538" i="4"/>
  <c r="Y126" i="4"/>
  <c r="Y539" i="4"/>
  <c r="Y540" i="4"/>
  <c r="Y541" i="4"/>
  <c r="Y213" i="4"/>
  <c r="Y542" i="4"/>
  <c r="Y543" i="4"/>
  <c r="Y544" i="4"/>
  <c r="Y545" i="4"/>
  <c r="Y525" i="4"/>
  <c r="Y529" i="4"/>
  <c r="Y530" i="4"/>
  <c r="Y549" i="4"/>
  <c r="Y550" i="4"/>
  <c r="Y532" i="4"/>
  <c r="Y76" i="4"/>
  <c r="Y90" i="4"/>
  <c r="Y547" i="4"/>
  <c r="Y548" i="4"/>
  <c r="Y552" i="4"/>
  <c r="Y201" i="4"/>
  <c r="Y553" i="4"/>
  <c r="Y67" i="4"/>
  <c r="Y557" i="4"/>
  <c r="Y554" i="4"/>
  <c r="Y173" i="4"/>
  <c r="Y164" i="4"/>
  <c r="Y196" i="4"/>
  <c r="Y558" i="4"/>
  <c r="Y559" i="4"/>
  <c r="Y560" i="4"/>
  <c r="Y113" i="4"/>
  <c r="Y562" i="4"/>
  <c r="Y155" i="4"/>
  <c r="Y162" i="4"/>
  <c r="Y207" i="4"/>
  <c r="Y563" i="4"/>
  <c r="Y561" i="4"/>
  <c r="Y565" i="4"/>
  <c r="Y566" i="4"/>
  <c r="Y246" i="4"/>
  <c r="Y75" i="4"/>
  <c r="V58" i="4"/>
  <c r="T58" i="4" s="1"/>
  <c r="V52" i="4"/>
  <c r="V57" i="4"/>
  <c r="T57" i="4" s="1"/>
  <c r="V71" i="4"/>
  <c r="T71" i="4" s="1"/>
  <c r="V28" i="4"/>
  <c r="T28" i="4" s="1"/>
  <c r="V29" i="4"/>
  <c r="T29" i="4" s="1"/>
  <c r="V47" i="4"/>
  <c r="T47" i="4" s="1"/>
  <c r="V33" i="4"/>
  <c r="T33" i="4" s="1"/>
  <c r="V24" i="4"/>
  <c r="T24" i="4" s="1"/>
  <c r="X82" i="4"/>
  <c r="T82" i="4" s="1"/>
  <c r="X108" i="4"/>
  <c r="T108" i="4" s="1"/>
  <c r="X88" i="4"/>
  <c r="T88" i="4" s="1"/>
  <c r="X40" i="4"/>
  <c r="T40" i="4" s="1"/>
  <c r="X36" i="4"/>
  <c r="T36" i="4" s="1"/>
  <c r="X61" i="4"/>
  <c r="T61" i="4" s="1"/>
  <c r="X26" i="4"/>
  <c r="T26" i="4" s="1"/>
  <c r="X94" i="4"/>
  <c r="T94" i="4" s="1"/>
  <c r="X14" i="4"/>
  <c r="T14" i="4" s="1"/>
  <c r="S28" i="4"/>
  <c r="Q28" i="4" s="1"/>
  <c r="S71" i="4"/>
  <c r="Q71" i="4" s="1"/>
  <c r="S40" i="4"/>
  <c r="Q40" i="4" s="1"/>
  <c r="S58" i="4"/>
  <c r="Q58" i="4" s="1"/>
  <c r="S19" i="4"/>
  <c r="Q19" i="4" s="1"/>
  <c r="S26" i="4"/>
  <c r="Q26" i="4" s="1"/>
  <c r="S12" i="4"/>
  <c r="Q12" i="4" s="1"/>
  <c r="S14" i="4"/>
  <c r="Q14" i="4" s="1"/>
  <c r="S10" i="4"/>
  <c r="Q10" i="4" s="1"/>
  <c r="T191" i="4"/>
  <c r="T261" i="4"/>
  <c r="T238" i="4"/>
  <c r="T243" i="4"/>
  <c r="T356" i="4"/>
  <c r="T50" i="4"/>
  <c r="T137" i="4"/>
  <c r="T248" i="4"/>
  <c r="T357" i="4"/>
  <c r="T209" i="4"/>
  <c r="T250" i="4"/>
  <c r="T53" i="4"/>
  <c r="T251" i="4"/>
  <c r="T115" i="4"/>
  <c r="T158" i="4"/>
  <c r="T360" i="4"/>
  <c r="T226" i="4"/>
  <c r="T361" i="4"/>
  <c r="T87" i="4"/>
  <c r="T254" i="4"/>
  <c r="T161" i="4"/>
  <c r="T363" i="4"/>
  <c r="T364" i="4"/>
  <c r="T193" i="4"/>
  <c r="T262" i="4"/>
  <c r="T366" i="4"/>
  <c r="T234" i="4"/>
  <c r="T200" i="4"/>
  <c r="T263" i="4"/>
  <c r="T65" i="4"/>
  <c r="T368" i="4"/>
  <c r="T369" i="4"/>
  <c r="T264" i="4"/>
  <c r="T35" i="4"/>
  <c r="T252" i="4"/>
  <c r="T64" i="4"/>
  <c r="T265" i="4"/>
  <c r="T132" i="4"/>
  <c r="T372" i="4"/>
  <c r="T266" i="4"/>
  <c r="T374" i="4"/>
  <c r="T375" i="4"/>
  <c r="T376" i="4"/>
  <c r="T377" i="4"/>
  <c r="T85" i="4"/>
  <c r="T62" i="4"/>
  <c r="T268" i="4"/>
  <c r="T19" i="4"/>
  <c r="T378" i="4"/>
  <c r="T56" i="4"/>
  <c r="T379" i="4"/>
  <c r="T380" i="4"/>
  <c r="T180" i="4"/>
  <c r="T122" i="4"/>
  <c r="T20" i="4"/>
  <c r="T194" i="4"/>
  <c r="T202" i="4"/>
  <c r="T12" i="4"/>
  <c r="T381" i="4"/>
  <c r="T382" i="4"/>
  <c r="T276" i="4"/>
  <c r="T277" i="4"/>
  <c r="T283" i="4"/>
  <c r="T285" i="4"/>
  <c r="T286" i="4"/>
  <c r="T206" i="4"/>
  <c r="T141" i="4"/>
  <c r="T13" i="4"/>
  <c r="T388" i="4"/>
  <c r="T287" i="4"/>
  <c r="T390" i="4"/>
  <c r="T289" i="4"/>
  <c r="T98" i="4"/>
  <c r="T159" i="4"/>
  <c r="T43" i="4"/>
  <c r="T163" i="4"/>
  <c r="T48" i="4"/>
  <c r="T106" i="4"/>
  <c r="T392" i="4"/>
  <c r="T393" i="4"/>
  <c r="T394" i="4"/>
  <c r="T295" i="4"/>
  <c r="T69" i="4"/>
  <c r="T396" i="4"/>
  <c r="T397" i="4"/>
  <c r="T301" i="4"/>
  <c r="T52" i="4"/>
  <c r="T79" i="4"/>
  <c r="T302" i="4"/>
  <c r="T398" i="4"/>
  <c r="T42" i="4"/>
  <c r="T399" i="4"/>
  <c r="T400" i="4"/>
  <c r="T307" i="4"/>
  <c r="T308" i="4"/>
  <c r="T403" i="4"/>
  <c r="T31" i="4"/>
  <c r="T25" i="4"/>
  <c r="T405" i="4"/>
  <c r="T15" i="4"/>
  <c r="T142" i="4"/>
  <c r="T300" i="4"/>
  <c r="T111" i="4"/>
  <c r="T78" i="4"/>
  <c r="T406" i="4"/>
  <c r="T233" i="4"/>
  <c r="T312" i="4"/>
  <c r="T107" i="4"/>
  <c r="T408" i="4"/>
  <c r="T409" i="4"/>
  <c r="T313" i="4"/>
  <c r="T411" i="4"/>
  <c r="T314" i="4"/>
  <c r="T143" i="4"/>
  <c r="T413" i="4"/>
  <c r="T315" i="4"/>
  <c r="T415" i="4"/>
  <c r="T416" i="4"/>
  <c r="T417" i="4"/>
  <c r="T223" i="4"/>
  <c r="T30" i="4"/>
  <c r="T129" i="4"/>
  <c r="T317" i="4"/>
  <c r="T227" i="4"/>
  <c r="T81" i="4"/>
  <c r="T419" i="4"/>
  <c r="T321" i="4"/>
  <c r="T421" i="4"/>
  <c r="T322" i="4"/>
  <c r="T324" i="4"/>
  <c r="T328" i="4"/>
  <c r="T74" i="4"/>
  <c r="T96" i="4"/>
  <c r="T332" i="4"/>
  <c r="T333" i="4"/>
  <c r="T168" i="4"/>
  <c r="T334" i="4"/>
  <c r="T228" i="4"/>
  <c r="T188" i="4"/>
  <c r="T428" i="4"/>
  <c r="T337" i="4"/>
  <c r="T121" i="4"/>
  <c r="T240" i="4"/>
  <c r="T280" i="4"/>
  <c r="T339" i="4"/>
  <c r="T431" i="4"/>
  <c r="T432" i="4"/>
  <c r="T343" i="4"/>
  <c r="T118" i="4"/>
  <c r="T23" i="4"/>
  <c r="T433" i="4"/>
  <c r="T344" i="4"/>
  <c r="T435" i="4"/>
  <c r="T236" i="4"/>
  <c r="T345" i="4"/>
  <c r="T437" i="4"/>
  <c r="T348" i="4"/>
  <c r="T439" i="4"/>
  <c r="T208" i="4"/>
  <c r="T440" i="4"/>
  <c r="T349" i="4"/>
  <c r="T442" i="4"/>
  <c r="T354" i="4"/>
  <c r="T444" i="4"/>
  <c r="T355" i="4"/>
  <c r="T445" i="4"/>
  <c r="T70" i="4"/>
  <c r="T187" i="4"/>
  <c r="T46" i="4"/>
  <c r="T359" i="4"/>
  <c r="T448" i="4"/>
  <c r="T21" i="4"/>
  <c r="T97" i="4"/>
  <c r="T89" i="4"/>
  <c r="T449" i="4"/>
  <c r="T450" i="4"/>
  <c r="T451" i="4"/>
  <c r="T154" i="4"/>
  <c r="T365" i="4"/>
  <c r="T127" i="4"/>
  <c r="T125" i="4"/>
  <c r="T39" i="4"/>
  <c r="T104" i="4"/>
  <c r="T367" i="4"/>
  <c r="T51" i="4"/>
  <c r="T453" i="4"/>
  <c r="T18" i="4"/>
  <c r="T454" i="4"/>
  <c r="T123" i="4"/>
  <c r="T455" i="4"/>
  <c r="T370" i="4"/>
  <c r="T457" i="4"/>
  <c r="T371" i="4"/>
  <c r="T459" i="4"/>
  <c r="T460" i="4"/>
  <c r="T124" i="4"/>
  <c r="T461" i="4"/>
  <c r="T462" i="4"/>
  <c r="T231" i="4"/>
  <c r="T59" i="4"/>
  <c r="T112" i="4"/>
  <c r="T383" i="4"/>
  <c r="T384" i="4"/>
  <c r="T219" i="4"/>
  <c r="T116" i="4"/>
  <c r="T386" i="4"/>
  <c r="T198" i="4"/>
  <c r="T466" i="4"/>
  <c r="T10" i="4"/>
  <c r="T467" i="4"/>
  <c r="T84" i="4"/>
  <c r="T109" i="4"/>
  <c r="T152" i="4"/>
  <c r="T418" i="4"/>
  <c r="T55" i="4"/>
  <c r="T470" i="4"/>
  <c r="T471" i="4"/>
  <c r="T101" i="4"/>
  <c r="T66" i="4"/>
  <c r="T473" i="4"/>
  <c r="T474" i="4"/>
  <c r="T423" i="4"/>
  <c r="T68" i="4"/>
  <c r="T477" i="4"/>
  <c r="T478" i="4"/>
  <c r="T425" i="4"/>
  <c r="T49" i="4"/>
  <c r="T480" i="4"/>
  <c r="T429" i="4"/>
  <c r="T482" i="4"/>
  <c r="T221" i="4"/>
  <c r="T91" i="4"/>
  <c r="T430" i="4"/>
  <c r="T73" i="4"/>
  <c r="T220" i="4"/>
  <c r="T434" i="4"/>
  <c r="T72" i="4"/>
  <c r="T438" i="4"/>
  <c r="T443" i="4"/>
  <c r="T485" i="4"/>
  <c r="T446" i="4"/>
  <c r="T447" i="4"/>
  <c r="T144" i="4"/>
  <c r="T92" i="4"/>
  <c r="T83" i="4"/>
  <c r="T17" i="4"/>
  <c r="T133" i="4"/>
  <c r="T487" i="4"/>
  <c r="T93" i="4"/>
  <c r="T488" i="4"/>
  <c r="T489" i="4"/>
  <c r="T490" i="4"/>
  <c r="T491" i="4"/>
  <c r="T452" i="4"/>
  <c r="T80" i="4"/>
  <c r="T229" i="4"/>
  <c r="T41" i="4"/>
  <c r="T456" i="4"/>
  <c r="T494" i="4"/>
  <c r="T495" i="4"/>
  <c r="T458" i="4"/>
  <c r="T463" i="4"/>
  <c r="T281" i="4"/>
  <c r="T464" i="4"/>
  <c r="T63" i="4"/>
  <c r="T465" i="4"/>
  <c r="T500" i="4"/>
  <c r="T44" i="4"/>
  <c r="T16" i="4"/>
  <c r="T469" i="4"/>
  <c r="T502" i="4"/>
  <c r="T232" i="4"/>
  <c r="T128" i="4"/>
  <c r="T503" i="4"/>
  <c r="T504" i="4"/>
  <c r="T205" i="4"/>
  <c r="T45" i="4"/>
  <c r="T135" i="4"/>
  <c r="T475" i="4"/>
  <c r="T260" i="4"/>
  <c r="T38" i="4"/>
  <c r="T95" i="4"/>
  <c r="T479" i="4"/>
  <c r="T105" i="4"/>
  <c r="T278" i="4"/>
  <c r="T508" i="4"/>
  <c r="T481" i="4"/>
  <c r="T32" i="4"/>
  <c r="T483" i="4"/>
  <c r="T9" i="4"/>
  <c r="T484" i="4"/>
  <c r="T119" i="4"/>
  <c r="T512" i="4"/>
  <c r="T513" i="4"/>
  <c r="T514" i="4"/>
  <c r="T515" i="4"/>
  <c r="T516" i="4"/>
  <c r="T517" i="4"/>
  <c r="T518" i="4"/>
  <c r="T130" i="4"/>
  <c r="T156" i="4"/>
  <c r="T492" i="4"/>
  <c r="T77" i="4"/>
  <c r="T117" i="4"/>
  <c r="T498" i="4"/>
  <c r="T146" i="4"/>
  <c r="T521" i="4"/>
  <c r="T522" i="4"/>
  <c r="T499" i="4"/>
  <c r="T147" i="4"/>
  <c r="T131" i="4"/>
  <c r="T192" i="4"/>
  <c r="T183" i="4"/>
  <c r="T150" i="4"/>
  <c r="T37" i="4"/>
  <c r="T524" i="4"/>
  <c r="T505" i="4"/>
  <c r="T526" i="4"/>
  <c r="T527" i="4"/>
  <c r="T244" i="4"/>
  <c r="T99" i="4"/>
  <c r="T528" i="4"/>
  <c r="T509" i="4"/>
  <c r="T510" i="4"/>
  <c r="T531" i="4"/>
  <c r="T511" i="4"/>
  <c r="T519" i="4"/>
  <c r="T533" i="4"/>
  <c r="T534" i="4"/>
  <c r="T520" i="4"/>
  <c r="T523" i="4"/>
  <c r="T538" i="4"/>
  <c r="T126" i="4"/>
  <c r="T22" i="4"/>
  <c r="T539" i="4"/>
  <c r="T540" i="4"/>
  <c r="T541" i="4"/>
  <c r="T213" i="4"/>
  <c r="T542" i="4"/>
  <c r="T543" i="4"/>
  <c r="T544" i="4"/>
  <c r="T545" i="4"/>
  <c r="T525" i="4"/>
  <c r="T529" i="4"/>
  <c r="T530" i="4"/>
  <c r="T549" i="4"/>
  <c r="T550" i="4"/>
  <c r="T532" i="4"/>
  <c r="T76" i="4"/>
  <c r="T90" i="4"/>
  <c r="T547" i="4"/>
  <c r="T548" i="4"/>
  <c r="T552" i="4"/>
  <c r="T201" i="4"/>
  <c r="T553" i="4"/>
  <c r="T67" i="4"/>
  <c r="T557" i="4"/>
  <c r="T554" i="4"/>
  <c r="T173" i="4"/>
  <c r="T164" i="4"/>
  <c r="T196" i="4"/>
  <c r="T558" i="4"/>
  <c r="T559" i="4"/>
  <c r="T54" i="4"/>
  <c r="T560" i="4"/>
  <c r="T113" i="4"/>
  <c r="T562" i="4"/>
  <c r="T155" i="4"/>
  <c r="T162" i="4"/>
  <c r="T207" i="4"/>
  <c r="T563" i="4"/>
  <c r="T561" i="4"/>
  <c r="T565" i="4"/>
  <c r="T566" i="4"/>
  <c r="T246" i="4"/>
  <c r="T75" i="4"/>
  <c r="T11" i="4"/>
  <c r="Q191" i="4"/>
  <c r="Q261" i="4"/>
  <c r="Q238" i="4"/>
  <c r="Q243" i="4"/>
  <c r="Q356" i="4"/>
  <c r="Q50" i="4"/>
  <c r="Q137" i="4"/>
  <c r="Q248" i="4"/>
  <c r="Q357" i="4"/>
  <c r="Q209" i="4"/>
  <c r="Q250" i="4"/>
  <c r="Q53" i="4"/>
  <c r="Q251" i="4"/>
  <c r="Q115" i="4"/>
  <c r="Q158" i="4"/>
  <c r="Q360" i="4"/>
  <c r="Q226" i="4"/>
  <c r="Q361" i="4"/>
  <c r="Q87" i="4"/>
  <c r="Q254" i="4"/>
  <c r="Q161" i="4"/>
  <c r="Q363" i="4"/>
  <c r="Q364" i="4"/>
  <c r="Q193" i="4"/>
  <c r="Q262" i="4"/>
  <c r="Q366" i="4"/>
  <c r="Q234" i="4"/>
  <c r="Q200" i="4"/>
  <c r="Q263" i="4"/>
  <c r="Q65" i="4"/>
  <c r="Q368" i="4"/>
  <c r="Q369" i="4"/>
  <c r="Q264" i="4"/>
  <c r="Q35" i="4"/>
  <c r="Q252" i="4"/>
  <c r="Q64" i="4"/>
  <c r="Q265" i="4"/>
  <c r="Q132" i="4"/>
  <c r="Q372" i="4"/>
  <c r="Q266" i="4"/>
  <c r="Q374" i="4"/>
  <c r="Q375" i="4"/>
  <c r="Q376" i="4"/>
  <c r="Q377" i="4"/>
  <c r="Q85" i="4"/>
  <c r="Q62" i="4"/>
  <c r="Q268" i="4"/>
  <c r="Q378" i="4"/>
  <c r="Q56" i="4"/>
  <c r="Q379" i="4"/>
  <c r="Q380" i="4"/>
  <c r="Q180" i="4"/>
  <c r="Q122" i="4"/>
  <c r="Q20" i="4"/>
  <c r="Q194" i="4"/>
  <c r="Q202" i="4"/>
  <c r="Q381" i="4"/>
  <c r="Q382" i="4"/>
  <c r="Q276" i="4"/>
  <c r="Q277" i="4"/>
  <c r="Q283" i="4"/>
  <c r="Q285" i="4"/>
  <c r="Q286" i="4"/>
  <c r="Q206" i="4"/>
  <c r="Q141" i="4"/>
  <c r="Q13" i="4"/>
  <c r="Q388" i="4"/>
  <c r="Q287" i="4"/>
  <c r="Q390" i="4"/>
  <c r="Q289" i="4"/>
  <c r="Q98" i="4"/>
  <c r="Q159" i="4"/>
  <c r="Q43" i="4"/>
  <c r="Q163" i="4"/>
  <c r="Q48" i="4"/>
  <c r="Q106" i="4"/>
  <c r="Q392" i="4"/>
  <c r="Q393" i="4"/>
  <c r="Q394" i="4"/>
  <c r="Q295" i="4"/>
  <c r="Q69" i="4"/>
  <c r="Q396" i="4"/>
  <c r="Q397" i="4"/>
  <c r="Q301" i="4"/>
  <c r="Q52" i="4"/>
  <c r="Q79" i="4"/>
  <c r="Q302" i="4"/>
  <c r="Q398" i="4"/>
  <c r="Q42" i="4"/>
  <c r="Q399" i="4"/>
  <c r="Q400" i="4"/>
  <c r="Q307" i="4"/>
  <c r="Q308" i="4"/>
  <c r="Q403" i="4"/>
  <c r="Q31" i="4"/>
  <c r="Q25" i="4"/>
  <c r="Q405" i="4"/>
  <c r="Q15" i="4"/>
  <c r="Q142" i="4"/>
  <c r="Q300" i="4"/>
  <c r="Q111" i="4"/>
  <c r="Q78" i="4"/>
  <c r="Q406" i="4"/>
  <c r="Q233" i="4"/>
  <c r="Q312" i="4"/>
  <c r="Q107" i="4"/>
  <c r="Q408" i="4"/>
  <c r="Q409" i="4"/>
  <c r="Q313" i="4"/>
  <c r="Q411" i="4"/>
  <c r="Q314" i="4"/>
  <c r="Q143" i="4"/>
  <c r="Q413" i="4"/>
  <c r="Q315" i="4"/>
  <c r="Q415" i="4"/>
  <c r="Q416" i="4"/>
  <c r="Q417" i="4"/>
  <c r="Q223" i="4"/>
  <c r="Q30" i="4"/>
  <c r="Q129" i="4"/>
  <c r="Q317" i="4"/>
  <c r="Q227" i="4"/>
  <c r="Q81" i="4"/>
  <c r="Q419" i="4"/>
  <c r="Q321" i="4"/>
  <c r="Q421" i="4"/>
  <c r="Q322" i="4"/>
  <c r="Q324" i="4"/>
  <c r="Q328" i="4"/>
  <c r="Q74" i="4"/>
  <c r="Q96" i="4"/>
  <c r="Q332" i="4"/>
  <c r="Q333" i="4"/>
  <c r="Q168" i="4"/>
  <c r="Q334" i="4"/>
  <c r="Q228" i="4"/>
  <c r="Q188" i="4"/>
  <c r="Q428" i="4"/>
  <c r="Q337" i="4"/>
  <c r="Q24" i="4"/>
  <c r="Q121" i="4"/>
  <c r="Q240" i="4"/>
  <c r="Q280" i="4"/>
  <c r="Q339" i="4"/>
  <c r="Q431" i="4"/>
  <c r="Q432" i="4"/>
  <c r="Q343" i="4"/>
  <c r="Q118" i="4"/>
  <c r="Q23" i="4"/>
  <c r="Q57" i="4"/>
  <c r="Q433" i="4"/>
  <c r="Q344" i="4"/>
  <c r="Q435" i="4"/>
  <c r="Q236" i="4"/>
  <c r="Q345" i="4"/>
  <c r="Q437" i="4"/>
  <c r="Q348" i="4"/>
  <c r="Q439" i="4"/>
  <c r="Q208" i="4"/>
  <c r="Q440" i="4"/>
  <c r="Q349" i="4"/>
  <c r="Q442" i="4"/>
  <c r="Q354" i="4"/>
  <c r="Q444" i="4"/>
  <c r="Q355" i="4"/>
  <c r="Q445" i="4"/>
  <c r="Q70" i="4"/>
  <c r="Q187" i="4"/>
  <c r="Q46" i="4"/>
  <c r="Q359" i="4"/>
  <c r="Q448" i="4"/>
  <c r="Q29" i="4"/>
  <c r="Q21" i="4"/>
  <c r="Q97" i="4"/>
  <c r="Q89" i="4"/>
  <c r="Q449" i="4"/>
  <c r="Q450" i="4"/>
  <c r="Q451" i="4"/>
  <c r="Q154" i="4"/>
  <c r="Q365" i="4"/>
  <c r="Q127" i="4"/>
  <c r="Q125" i="4"/>
  <c r="Q39" i="4"/>
  <c r="Q104" i="4"/>
  <c r="Q367" i="4"/>
  <c r="Q33" i="4"/>
  <c r="Q51" i="4"/>
  <c r="Q453" i="4"/>
  <c r="Q18" i="4"/>
  <c r="Q36" i="4"/>
  <c r="Q454" i="4"/>
  <c r="Q123" i="4"/>
  <c r="Q455" i="4"/>
  <c r="Q370" i="4"/>
  <c r="Q457" i="4"/>
  <c r="Q371" i="4"/>
  <c r="Q459" i="4"/>
  <c r="Q460" i="4"/>
  <c r="Q124" i="4"/>
  <c r="Q461" i="4"/>
  <c r="Q462" i="4"/>
  <c r="Q231" i="4"/>
  <c r="Q59" i="4"/>
  <c r="Q112" i="4"/>
  <c r="Q383" i="4"/>
  <c r="Q47" i="4"/>
  <c r="Q384" i="4"/>
  <c r="Q219" i="4"/>
  <c r="Q116" i="4"/>
  <c r="Q386" i="4"/>
  <c r="Q198" i="4"/>
  <c r="Q466" i="4"/>
  <c r="Q467" i="4"/>
  <c r="Q84" i="4"/>
  <c r="Q109" i="4"/>
  <c r="Q152" i="4"/>
  <c r="Q418" i="4"/>
  <c r="Q55" i="4"/>
  <c r="Q470" i="4"/>
  <c r="Q471" i="4"/>
  <c r="Q101" i="4"/>
  <c r="Q66" i="4"/>
  <c r="Q473" i="4"/>
  <c r="Q474" i="4"/>
  <c r="Q423" i="4"/>
  <c r="Q68" i="4"/>
  <c r="Q477" i="4"/>
  <c r="Q478" i="4"/>
  <c r="Q425" i="4"/>
  <c r="Q49" i="4"/>
  <c r="Q480" i="4"/>
  <c r="Q429" i="4"/>
  <c r="Q482" i="4"/>
  <c r="Q221" i="4"/>
  <c r="Q91" i="4"/>
  <c r="Q430" i="4"/>
  <c r="Q73" i="4"/>
  <c r="Q61" i="4"/>
  <c r="Q220" i="4"/>
  <c r="Q434" i="4"/>
  <c r="Q72" i="4"/>
  <c r="Q438" i="4"/>
  <c r="Q443" i="4"/>
  <c r="Q485" i="4"/>
  <c r="Q446" i="4"/>
  <c r="Q447" i="4"/>
  <c r="Q144" i="4"/>
  <c r="Q92" i="4"/>
  <c r="Q83" i="4"/>
  <c r="Q17" i="4"/>
  <c r="Q133" i="4"/>
  <c r="Q487" i="4"/>
  <c r="Q93" i="4"/>
  <c r="Q488" i="4"/>
  <c r="Q489" i="4"/>
  <c r="Q490" i="4"/>
  <c r="Q491" i="4"/>
  <c r="Q452" i="4"/>
  <c r="Q80" i="4"/>
  <c r="Q229" i="4"/>
  <c r="Q41" i="4"/>
  <c r="Q456" i="4"/>
  <c r="Q494" i="4"/>
  <c r="Q495" i="4"/>
  <c r="Q458" i="4"/>
  <c r="Q463" i="4"/>
  <c r="Q281" i="4"/>
  <c r="Q464" i="4"/>
  <c r="Q63" i="4"/>
  <c r="Q465" i="4"/>
  <c r="Q500" i="4"/>
  <c r="Q44" i="4"/>
  <c r="Q16" i="4"/>
  <c r="Q82" i="4"/>
  <c r="Q469" i="4"/>
  <c r="Q502" i="4"/>
  <c r="Q232" i="4"/>
  <c r="Q128" i="4"/>
  <c r="Q503" i="4"/>
  <c r="Q108" i="4"/>
  <c r="Q504" i="4"/>
  <c r="Q205" i="4"/>
  <c r="Q45" i="4"/>
  <c r="Q135" i="4"/>
  <c r="Q475" i="4"/>
  <c r="Q260" i="4"/>
  <c r="Q38" i="4"/>
  <c r="Q95" i="4"/>
  <c r="Q479" i="4"/>
  <c r="Q105" i="4"/>
  <c r="Q278" i="4"/>
  <c r="Q508" i="4"/>
  <c r="Q481" i="4"/>
  <c r="Q32" i="4"/>
  <c r="Q483" i="4"/>
  <c r="Q9" i="4"/>
  <c r="Q484" i="4"/>
  <c r="Q119" i="4"/>
  <c r="Q512" i="4"/>
  <c r="Q513" i="4"/>
  <c r="Q514" i="4"/>
  <c r="Q515" i="4"/>
  <c r="Q516" i="4"/>
  <c r="Q517" i="4"/>
  <c r="Q518" i="4"/>
  <c r="Q130" i="4"/>
  <c r="Q156" i="4"/>
  <c r="Q492" i="4"/>
  <c r="Q77" i="4"/>
  <c r="Q117" i="4"/>
  <c r="Q498" i="4"/>
  <c r="Q146" i="4"/>
  <c r="Q521" i="4"/>
  <c r="Q522" i="4"/>
  <c r="Q499" i="4"/>
  <c r="Q147" i="4"/>
  <c r="Q131" i="4"/>
  <c r="Q192" i="4"/>
  <c r="Q183" i="4"/>
  <c r="Q150" i="4"/>
  <c r="Q37" i="4"/>
  <c r="Q524" i="4"/>
  <c r="Q505" i="4"/>
  <c r="Q526" i="4"/>
  <c r="Q527" i="4"/>
  <c r="Q244" i="4"/>
  <c r="Q99" i="4"/>
  <c r="Q528" i="4"/>
  <c r="Q88" i="4"/>
  <c r="Q509" i="4"/>
  <c r="Q510" i="4"/>
  <c r="Q531" i="4"/>
  <c r="Q511" i="4"/>
  <c r="Q519" i="4"/>
  <c r="Q533" i="4"/>
  <c r="Q534" i="4"/>
  <c r="Q520" i="4"/>
  <c r="Q523" i="4"/>
  <c r="Q538" i="4"/>
  <c r="Q126" i="4"/>
  <c r="Q22" i="4"/>
  <c r="Q539" i="4"/>
  <c r="Q540" i="4"/>
  <c r="Q541" i="4"/>
  <c r="Q213" i="4"/>
  <c r="Q542" i="4"/>
  <c r="Q543" i="4"/>
  <c r="Q544" i="4"/>
  <c r="Q545" i="4"/>
  <c r="Q525" i="4"/>
  <c r="Q529" i="4"/>
  <c r="Q530" i="4"/>
  <c r="Q549" i="4"/>
  <c r="Q550" i="4"/>
  <c r="Q532" i="4"/>
  <c r="Q76" i="4"/>
  <c r="Q90" i="4"/>
  <c r="Q547" i="4"/>
  <c r="Q548" i="4"/>
  <c r="Q552" i="4"/>
  <c r="Q201" i="4"/>
  <c r="Q553" i="4"/>
  <c r="Q67" i="4"/>
  <c r="Q557" i="4"/>
  <c r="Q554" i="4"/>
  <c r="Q173" i="4"/>
  <c r="Q164" i="4"/>
  <c r="Q94" i="4"/>
  <c r="Q196" i="4"/>
  <c r="Q558" i="4"/>
  <c r="Q559" i="4"/>
  <c r="Q54" i="4"/>
  <c r="Q560" i="4"/>
  <c r="Q113" i="4"/>
  <c r="Q562" i="4"/>
  <c r="Q155" i="4"/>
  <c r="Q162" i="4"/>
  <c r="Q207" i="4"/>
  <c r="Q563" i="4"/>
  <c r="Q561" i="4"/>
  <c r="Q565" i="4"/>
  <c r="Q566" i="4"/>
  <c r="Q246" i="4"/>
  <c r="Q75" i="4"/>
  <c r="Q11" i="4"/>
  <c r="N124" i="4"/>
  <c r="J124" i="4" s="1"/>
  <c r="N98" i="4"/>
  <c r="J98" i="4" s="1"/>
  <c r="N85" i="4"/>
  <c r="J85" i="4" s="1"/>
  <c r="N30" i="4"/>
  <c r="N46" i="4"/>
  <c r="J46" i="4" s="1"/>
  <c r="N41" i="4"/>
  <c r="N31" i="4"/>
  <c r="N35" i="4"/>
  <c r="J35" i="4" s="1"/>
  <c r="N10" i="4"/>
  <c r="L232" i="4"/>
  <c r="J232" i="4" s="1"/>
  <c r="L80" i="4"/>
  <c r="J80" i="4" s="1"/>
  <c r="L117" i="4"/>
  <c r="L101" i="4"/>
  <c r="J101" i="4" s="1"/>
  <c r="L46" i="4"/>
  <c r="L111" i="4"/>
  <c r="J111" i="4" s="1"/>
  <c r="L35" i="4"/>
  <c r="L31" i="4"/>
  <c r="J31" i="4" s="1"/>
  <c r="L23" i="4"/>
  <c r="J23" i="4" s="1"/>
  <c r="P152" i="4"/>
  <c r="J152" i="4" s="1"/>
  <c r="P43" i="4"/>
  <c r="J43" i="4" s="1"/>
  <c r="P117" i="4"/>
  <c r="J117" i="4" s="1"/>
  <c r="P75" i="4"/>
  <c r="J75" i="4" s="1"/>
  <c r="P77" i="4"/>
  <c r="J77" i="4" s="1"/>
  <c r="P30" i="4"/>
  <c r="J30" i="4" s="1"/>
  <c r="E30" i="4" s="1"/>
  <c r="P38" i="4"/>
  <c r="J38" i="4" s="1"/>
  <c r="P41" i="4"/>
  <c r="J41" i="4" s="1"/>
  <c r="J191" i="4"/>
  <c r="J261" i="4"/>
  <c r="J238" i="4"/>
  <c r="J243" i="4"/>
  <c r="J356" i="4"/>
  <c r="J50" i="4"/>
  <c r="J137" i="4"/>
  <c r="J248" i="4"/>
  <c r="J357" i="4"/>
  <c r="J209" i="4"/>
  <c r="J250" i="4"/>
  <c r="J53" i="4"/>
  <c r="J251" i="4"/>
  <c r="J115" i="4"/>
  <c r="J158" i="4"/>
  <c r="E158" i="4" s="1"/>
  <c r="J360" i="4"/>
  <c r="J226" i="4"/>
  <c r="J361" i="4"/>
  <c r="J87" i="4"/>
  <c r="J254" i="4"/>
  <c r="J161" i="4"/>
  <c r="J363" i="4"/>
  <c r="J364" i="4"/>
  <c r="E364" i="4" s="1"/>
  <c r="J193" i="4"/>
  <c r="J262" i="4"/>
  <c r="J366" i="4"/>
  <c r="J234" i="4"/>
  <c r="J200" i="4"/>
  <c r="J263" i="4"/>
  <c r="J65" i="4"/>
  <c r="J368" i="4"/>
  <c r="J369" i="4"/>
  <c r="J264" i="4"/>
  <c r="J252" i="4"/>
  <c r="J64" i="4"/>
  <c r="J265" i="4"/>
  <c r="J132" i="4"/>
  <c r="J372" i="4"/>
  <c r="J266" i="4"/>
  <c r="J374" i="4"/>
  <c r="J375" i="4"/>
  <c r="J376" i="4"/>
  <c r="J377" i="4"/>
  <c r="J62" i="4"/>
  <c r="J268" i="4"/>
  <c r="J19" i="4"/>
  <c r="J378" i="4"/>
  <c r="J56" i="4"/>
  <c r="J379" i="4"/>
  <c r="J380" i="4"/>
  <c r="J180" i="4"/>
  <c r="J122" i="4"/>
  <c r="J20" i="4"/>
  <c r="J194" i="4"/>
  <c r="J202" i="4"/>
  <c r="J12" i="4"/>
  <c r="J381" i="4"/>
  <c r="J382" i="4"/>
  <c r="J276" i="4"/>
  <c r="J277" i="4"/>
  <c r="J71" i="4"/>
  <c r="J283" i="4"/>
  <c r="J285" i="4"/>
  <c r="E285" i="4" s="1"/>
  <c r="J286" i="4"/>
  <c r="J206" i="4"/>
  <c r="J141" i="4"/>
  <c r="J13" i="4"/>
  <c r="J388" i="4"/>
  <c r="J287" i="4"/>
  <c r="J390" i="4"/>
  <c r="J289" i="4"/>
  <c r="E289" i="4" s="1"/>
  <c r="J159" i="4"/>
  <c r="J163" i="4"/>
  <c r="J48" i="4"/>
  <c r="J106" i="4"/>
  <c r="J392" i="4"/>
  <c r="J393" i="4"/>
  <c r="J394" i="4"/>
  <c r="E394" i="4" s="1"/>
  <c r="J295" i="4"/>
  <c r="E295" i="4" s="1"/>
  <c r="J69" i="4"/>
  <c r="J396" i="4"/>
  <c r="J397" i="4"/>
  <c r="J301" i="4"/>
  <c r="J52" i="4"/>
  <c r="J79" i="4"/>
  <c r="J302" i="4"/>
  <c r="J398" i="4"/>
  <c r="J42" i="4"/>
  <c r="J399" i="4"/>
  <c r="J400" i="4"/>
  <c r="J307" i="4"/>
  <c r="J308" i="4"/>
  <c r="J403" i="4"/>
  <c r="J25" i="4"/>
  <c r="J405" i="4"/>
  <c r="J15" i="4"/>
  <c r="J142" i="4"/>
  <c r="J300" i="4"/>
  <c r="J78" i="4"/>
  <c r="J406" i="4"/>
  <c r="J233" i="4"/>
  <c r="J312" i="4"/>
  <c r="J107" i="4"/>
  <c r="J408" i="4"/>
  <c r="J409" i="4"/>
  <c r="J313" i="4"/>
  <c r="J411" i="4"/>
  <c r="J314" i="4"/>
  <c r="J143" i="4"/>
  <c r="J413" i="4"/>
  <c r="J315" i="4"/>
  <c r="J415" i="4"/>
  <c r="J416" i="4"/>
  <c r="J417" i="4"/>
  <c r="J223" i="4"/>
  <c r="J129" i="4"/>
  <c r="J317" i="4"/>
  <c r="J227" i="4"/>
  <c r="J28" i="4"/>
  <c r="J81" i="4"/>
  <c r="J419" i="4"/>
  <c r="J321" i="4"/>
  <c r="J421" i="4"/>
  <c r="J322" i="4"/>
  <c r="J324" i="4"/>
  <c r="J328" i="4"/>
  <c r="J74" i="4"/>
  <c r="J96" i="4"/>
  <c r="J332" i="4"/>
  <c r="J333" i="4"/>
  <c r="J168" i="4"/>
  <c r="J334" i="4"/>
  <c r="J228" i="4"/>
  <c r="J188" i="4"/>
  <c r="J428" i="4"/>
  <c r="J337" i="4"/>
  <c r="J24" i="4"/>
  <c r="J121" i="4"/>
  <c r="J240" i="4"/>
  <c r="J280" i="4"/>
  <c r="J339" i="4"/>
  <c r="J431" i="4"/>
  <c r="J432" i="4"/>
  <c r="J343" i="4"/>
  <c r="J118" i="4"/>
  <c r="J57" i="4"/>
  <c r="J433" i="4"/>
  <c r="J344" i="4"/>
  <c r="J435" i="4"/>
  <c r="J236" i="4"/>
  <c r="J345" i="4"/>
  <c r="J437" i="4"/>
  <c r="J348" i="4"/>
  <c r="J439" i="4"/>
  <c r="J208" i="4"/>
  <c r="J440" i="4"/>
  <c r="J40" i="4"/>
  <c r="J349" i="4"/>
  <c r="J442" i="4"/>
  <c r="E442" i="4" s="1"/>
  <c r="J354" i="4"/>
  <c r="J444" i="4"/>
  <c r="E444" i="4" s="1"/>
  <c r="J355" i="4"/>
  <c r="J445" i="4"/>
  <c r="J70" i="4"/>
  <c r="J187" i="4"/>
  <c r="J359" i="4"/>
  <c r="J448" i="4"/>
  <c r="J29" i="4"/>
  <c r="J21" i="4"/>
  <c r="J97" i="4"/>
  <c r="J89" i="4"/>
  <c r="J449" i="4"/>
  <c r="J450" i="4"/>
  <c r="J451" i="4"/>
  <c r="J154" i="4"/>
  <c r="J365" i="4"/>
  <c r="J127" i="4"/>
  <c r="J125" i="4"/>
  <c r="J39" i="4"/>
  <c r="J104" i="4"/>
  <c r="J367" i="4"/>
  <c r="J33" i="4"/>
  <c r="J51" i="4"/>
  <c r="J453" i="4"/>
  <c r="J18" i="4"/>
  <c r="J36" i="4"/>
  <c r="J454" i="4"/>
  <c r="J123" i="4"/>
  <c r="J455" i="4"/>
  <c r="J370" i="4"/>
  <c r="J457" i="4"/>
  <c r="J371" i="4"/>
  <c r="J459" i="4"/>
  <c r="J460" i="4"/>
  <c r="J461" i="4"/>
  <c r="J462" i="4"/>
  <c r="J231" i="4"/>
  <c r="J59" i="4"/>
  <c r="J112" i="4"/>
  <c r="J383" i="4"/>
  <c r="J47" i="4"/>
  <c r="J384" i="4"/>
  <c r="J219" i="4"/>
  <c r="J116" i="4"/>
  <c r="J386" i="4"/>
  <c r="J198" i="4"/>
  <c r="J466" i="4"/>
  <c r="J467" i="4"/>
  <c r="J84" i="4"/>
  <c r="J109" i="4"/>
  <c r="J58" i="4"/>
  <c r="J418" i="4"/>
  <c r="J55" i="4"/>
  <c r="J470" i="4"/>
  <c r="J471" i="4"/>
  <c r="J66" i="4"/>
  <c r="J473" i="4"/>
  <c r="J474" i="4"/>
  <c r="J423" i="4"/>
  <c r="J68" i="4"/>
  <c r="J477" i="4"/>
  <c r="J478" i="4"/>
  <c r="J425" i="4"/>
  <c r="J49" i="4"/>
  <c r="J480" i="4"/>
  <c r="J429" i="4"/>
  <c r="J482" i="4"/>
  <c r="J221" i="4"/>
  <c r="J91" i="4"/>
  <c r="J430" i="4"/>
  <c r="J73" i="4"/>
  <c r="J61" i="4"/>
  <c r="J220" i="4"/>
  <c r="J434" i="4"/>
  <c r="J72" i="4"/>
  <c r="J438" i="4"/>
  <c r="J443" i="4"/>
  <c r="J485" i="4"/>
  <c r="J446" i="4"/>
  <c r="J447" i="4"/>
  <c r="J144" i="4"/>
  <c r="J92" i="4"/>
  <c r="J83" i="4"/>
  <c r="J17" i="4"/>
  <c r="J133" i="4"/>
  <c r="J487" i="4"/>
  <c r="J93" i="4"/>
  <c r="J488" i="4"/>
  <c r="J489" i="4"/>
  <c r="J490" i="4"/>
  <c r="J491" i="4"/>
  <c r="J452" i="4"/>
  <c r="J229" i="4"/>
  <c r="J456" i="4"/>
  <c r="E456" i="4" s="1"/>
  <c r="J494" i="4"/>
  <c r="E494" i="4" s="1"/>
  <c r="J495" i="4"/>
  <c r="J458" i="4"/>
  <c r="J463" i="4"/>
  <c r="J281" i="4"/>
  <c r="J464" i="4"/>
  <c r="J63" i="4"/>
  <c r="J465" i="4"/>
  <c r="E465" i="4" s="1"/>
  <c r="J500" i="4"/>
  <c r="E500" i="4" s="1"/>
  <c r="J44" i="4"/>
  <c r="J16" i="4"/>
  <c r="J82" i="4"/>
  <c r="J469" i="4"/>
  <c r="J502" i="4"/>
  <c r="J128" i="4"/>
  <c r="J503" i="4"/>
  <c r="E503" i="4" s="1"/>
  <c r="J108" i="4"/>
  <c r="E108" i="4" s="1"/>
  <c r="J504" i="4"/>
  <c r="J205" i="4"/>
  <c r="J45" i="4"/>
  <c r="J135" i="4"/>
  <c r="J475" i="4"/>
  <c r="J260" i="4"/>
  <c r="J95" i="4"/>
  <c r="E95" i="4" s="1"/>
  <c r="J479" i="4"/>
  <c r="E479" i="4" s="1"/>
  <c r="J105" i="4"/>
  <c r="J278" i="4"/>
  <c r="J508" i="4"/>
  <c r="J481" i="4"/>
  <c r="J32" i="4"/>
  <c r="J483" i="4"/>
  <c r="J9" i="4"/>
  <c r="J484" i="4"/>
  <c r="J119" i="4"/>
  <c r="J512" i="4"/>
  <c r="J513" i="4"/>
  <c r="J514" i="4"/>
  <c r="J515" i="4"/>
  <c r="J516" i="4"/>
  <c r="J517" i="4"/>
  <c r="J518" i="4"/>
  <c r="J130" i="4"/>
  <c r="J156" i="4"/>
  <c r="E156" i="4" s="1"/>
  <c r="J492" i="4"/>
  <c r="J498" i="4"/>
  <c r="J146" i="4"/>
  <c r="J521" i="4"/>
  <c r="J522" i="4"/>
  <c r="J499" i="4"/>
  <c r="J147" i="4"/>
  <c r="J131" i="4"/>
  <c r="J192" i="4"/>
  <c r="J183" i="4"/>
  <c r="J150" i="4"/>
  <c r="J37" i="4"/>
  <c r="J524" i="4"/>
  <c r="J505" i="4"/>
  <c r="J526" i="4"/>
  <c r="J26" i="4"/>
  <c r="J527" i="4"/>
  <c r="J244" i="4"/>
  <c r="J99" i="4"/>
  <c r="J528" i="4"/>
  <c r="J88" i="4"/>
  <c r="E88" i="4" s="1"/>
  <c r="J509" i="4"/>
  <c r="E509" i="4" s="1"/>
  <c r="J510" i="4"/>
  <c r="J531" i="4"/>
  <c r="J511" i="4"/>
  <c r="J519" i="4"/>
  <c r="J533" i="4"/>
  <c r="E533" i="4" s="1"/>
  <c r="J534" i="4"/>
  <c r="E534" i="4" s="1"/>
  <c r="J520" i="4"/>
  <c r="E520" i="4" s="1"/>
  <c r="J523" i="4"/>
  <c r="E523" i="4" s="1"/>
  <c r="J538" i="4"/>
  <c r="J126" i="4"/>
  <c r="J22" i="4"/>
  <c r="J539" i="4"/>
  <c r="J540" i="4"/>
  <c r="J541" i="4"/>
  <c r="E541" i="4" s="1"/>
  <c r="J213" i="4"/>
  <c r="E213" i="4" s="1"/>
  <c r="J542" i="4"/>
  <c r="E542" i="4" s="1"/>
  <c r="J543" i="4"/>
  <c r="J544" i="4"/>
  <c r="J545" i="4"/>
  <c r="J525" i="4"/>
  <c r="J529" i="4"/>
  <c r="J530" i="4"/>
  <c r="E530" i="4" s="1"/>
  <c r="J549" i="4"/>
  <c r="E549" i="4" s="1"/>
  <c r="J550" i="4"/>
  <c r="E550" i="4" s="1"/>
  <c r="J14" i="4"/>
  <c r="J532" i="4"/>
  <c r="J76" i="4"/>
  <c r="J90" i="4"/>
  <c r="J547" i="4"/>
  <c r="J548" i="4"/>
  <c r="J552" i="4"/>
  <c r="E552" i="4" s="1"/>
  <c r="J201" i="4"/>
  <c r="E201" i="4" s="1"/>
  <c r="J553" i="4"/>
  <c r="J67" i="4"/>
  <c r="J557" i="4"/>
  <c r="J554" i="4"/>
  <c r="J173" i="4"/>
  <c r="J164" i="4"/>
  <c r="J94" i="4"/>
  <c r="J196" i="4"/>
  <c r="E196" i="4" s="1"/>
  <c r="J558" i="4"/>
  <c r="J559" i="4"/>
  <c r="J54" i="4"/>
  <c r="J560" i="4"/>
  <c r="J113" i="4"/>
  <c r="J562" i="4"/>
  <c r="J155" i="4"/>
  <c r="J162" i="4"/>
  <c r="J207" i="4"/>
  <c r="J563" i="4"/>
  <c r="J561" i="4"/>
  <c r="J565" i="4"/>
  <c r="J566" i="4"/>
  <c r="J246" i="4"/>
  <c r="J11" i="4"/>
  <c r="P10" i="4"/>
  <c r="J10" i="4" s="1"/>
  <c r="E137" i="4" l="1"/>
  <c r="E118" i="4"/>
  <c r="E518" i="4"/>
  <c r="E484" i="4"/>
  <c r="E28" i="4"/>
  <c r="E405" i="4"/>
  <c r="E398" i="4"/>
  <c r="E378" i="4"/>
  <c r="E266" i="4"/>
  <c r="E368" i="4"/>
  <c r="E363" i="4"/>
  <c r="E115" i="4"/>
  <c r="E50" i="4"/>
  <c r="E10" i="4"/>
  <c r="E540" i="4"/>
  <c r="E162" i="4"/>
  <c r="E94" i="4"/>
  <c r="E529" i="4"/>
  <c r="E519" i="4"/>
  <c r="E283" i="4"/>
  <c r="E164" i="4"/>
  <c r="E548" i="4"/>
  <c r="E63" i="4"/>
  <c r="E187" i="4"/>
  <c r="E126" i="4"/>
  <c r="E348" i="4"/>
  <c r="E531" i="4"/>
  <c r="E446" i="4"/>
  <c r="E390" i="4"/>
  <c r="E445" i="4"/>
  <c r="E127" i="4"/>
  <c r="E128" i="4"/>
  <c r="E393" i="4"/>
  <c r="E77" i="4"/>
  <c r="E111" i="4"/>
  <c r="E70" i="4"/>
  <c r="E337" i="4"/>
  <c r="E408" i="4"/>
  <c r="E499" i="4"/>
  <c r="E457" i="4"/>
  <c r="E470" i="4"/>
  <c r="E19" i="4"/>
  <c r="E471" i="4"/>
  <c r="E466" i="4"/>
  <c r="E51" i="4"/>
  <c r="E448" i="4"/>
  <c r="E432" i="4"/>
  <c r="E428" i="4"/>
  <c r="E315" i="4"/>
  <c r="E38" i="4"/>
  <c r="E517" i="4"/>
  <c r="E487" i="4"/>
  <c r="E59" i="4"/>
  <c r="E302" i="4"/>
  <c r="E516" i="4"/>
  <c r="E443" i="4"/>
  <c r="E403" i="4"/>
  <c r="E287" i="4"/>
  <c r="E268" i="4"/>
  <c r="E263" i="4"/>
  <c r="E161" i="4"/>
  <c r="E251" i="4"/>
  <c r="E356" i="4"/>
  <c r="E437" i="4"/>
  <c r="E112" i="4"/>
  <c r="E345" i="4"/>
  <c r="E107" i="4"/>
  <c r="E31" i="4"/>
  <c r="E198" i="4"/>
  <c r="E260" i="4"/>
  <c r="E133" i="4"/>
  <c r="E173" i="4"/>
  <c r="E475" i="4"/>
  <c r="E502" i="4"/>
  <c r="E464" i="4"/>
  <c r="E392" i="4"/>
  <c r="E388" i="4"/>
  <c r="E277" i="4"/>
  <c r="E62" i="4"/>
  <c r="E254" i="4"/>
  <c r="E243" i="4"/>
  <c r="E343" i="4"/>
  <c r="E415" i="4"/>
  <c r="E73" i="4"/>
  <c r="E202" i="4"/>
  <c r="E124" i="4"/>
  <c r="E478" i="4"/>
  <c r="E65" i="4"/>
  <c r="E562" i="4"/>
  <c r="E547" i="4"/>
  <c r="E554" i="4"/>
  <c r="E90" i="4"/>
  <c r="E525" i="4"/>
  <c r="E539" i="4"/>
  <c r="E481" i="4"/>
  <c r="E281" i="4"/>
  <c r="E301" i="4"/>
  <c r="E276" i="4"/>
  <c r="E505" i="4"/>
  <c r="E425" i="4"/>
  <c r="E154" i="4"/>
  <c r="E74" i="4"/>
  <c r="E155" i="4"/>
  <c r="E485" i="4"/>
  <c r="E372" i="4"/>
  <c r="E246" i="4"/>
  <c r="E483" i="4"/>
  <c r="E229" i="4"/>
  <c r="E545" i="4"/>
  <c r="E511" i="4"/>
  <c r="E355" i="4"/>
  <c r="E524" i="4"/>
  <c r="E522" i="4"/>
  <c r="E430" i="4"/>
  <c r="E451" i="4"/>
  <c r="E431" i="4"/>
  <c r="E33" i="4"/>
  <c r="E349" i="4"/>
  <c r="E188" i="4"/>
  <c r="E312" i="4"/>
  <c r="E37" i="4"/>
  <c r="E455" i="4"/>
  <c r="E435" i="4"/>
  <c r="E143" i="4"/>
  <c r="E370" i="4"/>
  <c r="E236" i="4"/>
  <c r="E328" i="4"/>
  <c r="E413" i="4"/>
  <c r="E194" i="4"/>
  <c r="E35" i="4"/>
  <c r="E521" i="4"/>
  <c r="E91" i="4"/>
  <c r="E231" i="4"/>
  <c r="E367" i="4"/>
  <c r="E40" i="4"/>
  <c r="E324" i="4"/>
  <c r="E132" i="4"/>
  <c r="E560" i="4"/>
  <c r="E183" i="4"/>
  <c r="E469" i="4"/>
  <c r="E58" i="4"/>
  <c r="E454" i="4"/>
  <c r="E240" i="4"/>
  <c r="E223" i="4"/>
  <c r="E78" i="4"/>
  <c r="E106" i="4"/>
  <c r="E180" i="4"/>
  <c r="E87" i="4"/>
  <c r="E117" i="4"/>
  <c r="E561" i="4"/>
  <c r="E557" i="4"/>
  <c r="E76" i="4"/>
  <c r="E527" i="4"/>
  <c r="E192" i="4"/>
  <c r="E492" i="4"/>
  <c r="E513" i="4"/>
  <c r="E508" i="4"/>
  <c r="E82" i="4"/>
  <c r="E463" i="4"/>
  <c r="E490" i="4"/>
  <c r="E92" i="4"/>
  <c r="E434" i="4"/>
  <c r="E429" i="4"/>
  <c r="E474" i="4"/>
  <c r="E109" i="4"/>
  <c r="E384" i="4"/>
  <c r="E460" i="4"/>
  <c r="E125" i="4"/>
  <c r="E97" i="4"/>
  <c r="E439" i="4"/>
  <c r="E57" i="4"/>
  <c r="E121" i="4"/>
  <c r="E333" i="4"/>
  <c r="E321" i="4"/>
  <c r="E417" i="4"/>
  <c r="E313" i="4"/>
  <c r="E300" i="4"/>
  <c r="E400" i="4"/>
  <c r="E397" i="4"/>
  <c r="E141" i="4"/>
  <c r="E382" i="4"/>
  <c r="E380" i="4"/>
  <c r="E376" i="4"/>
  <c r="E252" i="4"/>
  <c r="E366" i="4"/>
  <c r="E361" i="4"/>
  <c r="E209" i="4"/>
  <c r="E261" i="4"/>
  <c r="E43" i="4"/>
  <c r="E34" i="4"/>
  <c r="E359" i="4"/>
  <c r="E227" i="4"/>
  <c r="E477" i="4"/>
  <c r="E450" i="4"/>
  <c r="E339" i="4"/>
  <c r="E566" i="4"/>
  <c r="E146" i="4"/>
  <c r="E515" i="4"/>
  <c r="E452" i="4"/>
  <c r="E438" i="4"/>
  <c r="E68" i="4"/>
  <c r="E418" i="4"/>
  <c r="E462" i="4"/>
  <c r="E123" i="4"/>
  <c r="E104" i="4"/>
  <c r="E449" i="4"/>
  <c r="E440" i="4"/>
  <c r="E280" i="4"/>
  <c r="E322" i="4"/>
  <c r="E406" i="4"/>
  <c r="E200" i="4"/>
  <c r="E565" i="4"/>
  <c r="E135" i="4"/>
  <c r="E491" i="4"/>
  <c r="E482" i="4"/>
  <c r="E219" i="4"/>
  <c r="E39" i="4"/>
  <c r="E208" i="4"/>
  <c r="E168" i="4"/>
  <c r="E411" i="4"/>
  <c r="E307" i="4"/>
  <c r="E64" i="4"/>
  <c r="E238" i="4"/>
  <c r="E46" i="4"/>
  <c r="E528" i="4"/>
  <c r="E386" i="4"/>
  <c r="E228" i="4"/>
  <c r="E317" i="4"/>
  <c r="E233" i="4"/>
  <c r="E113" i="4"/>
  <c r="E150" i="4"/>
  <c r="E221" i="4"/>
  <c r="E116" i="4"/>
  <c r="E344" i="4"/>
  <c r="E334" i="4"/>
  <c r="E129" i="4"/>
  <c r="E314" i="4"/>
  <c r="E308" i="4"/>
  <c r="E122" i="4"/>
  <c r="E265" i="4"/>
  <c r="E53" i="4"/>
  <c r="E75" i="4"/>
  <c r="E244" i="4"/>
  <c r="E498" i="4"/>
  <c r="E514" i="4"/>
  <c r="E83" i="4"/>
  <c r="E423" i="4"/>
  <c r="E461" i="4"/>
  <c r="E89" i="4"/>
  <c r="E433" i="4"/>
  <c r="E421" i="4"/>
  <c r="E377" i="4"/>
  <c r="E234" i="4"/>
  <c r="E250" i="4"/>
  <c r="E101" i="4"/>
  <c r="E563" i="4"/>
  <c r="E559" i="4"/>
  <c r="E67" i="4"/>
  <c r="E532" i="4"/>
  <c r="E544" i="4"/>
  <c r="E26" i="4"/>
  <c r="E131" i="4"/>
  <c r="E512" i="4"/>
  <c r="E278" i="4"/>
  <c r="E205" i="4"/>
  <c r="E458" i="4"/>
  <c r="E489" i="4"/>
  <c r="E144" i="4"/>
  <c r="E220" i="4"/>
  <c r="E480" i="4"/>
  <c r="E473" i="4"/>
  <c r="E84" i="4"/>
  <c r="E47" i="4"/>
  <c r="E459" i="4"/>
  <c r="E332" i="4"/>
  <c r="E419" i="4"/>
  <c r="E416" i="4"/>
  <c r="E409" i="4"/>
  <c r="E142" i="4"/>
  <c r="E399" i="4"/>
  <c r="E396" i="4"/>
  <c r="E163" i="4"/>
  <c r="E206" i="4"/>
  <c r="E381" i="4"/>
  <c r="E379" i="4"/>
  <c r="E375" i="4"/>
  <c r="E264" i="4"/>
  <c r="E262" i="4"/>
  <c r="E226" i="4"/>
  <c r="E357" i="4"/>
  <c r="E191" i="4"/>
  <c r="E152" i="4"/>
  <c r="E80" i="4"/>
  <c r="E85" i="4"/>
  <c r="E207" i="4"/>
  <c r="E558" i="4"/>
  <c r="E553" i="4"/>
  <c r="E543" i="4"/>
  <c r="E538" i="4"/>
  <c r="E510" i="4"/>
  <c r="E526" i="4"/>
  <c r="E147" i="4"/>
  <c r="E130" i="4"/>
  <c r="E119" i="4"/>
  <c r="E105" i="4"/>
  <c r="E504" i="4"/>
  <c r="E44" i="4"/>
  <c r="E495" i="4"/>
  <c r="E488" i="4"/>
  <c r="E447" i="4"/>
  <c r="E467" i="4"/>
  <c r="E383" i="4"/>
  <c r="E371" i="4"/>
  <c r="E453" i="4"/>
  <c r="E365" i="4"/>
  <c r="E29" i="4"/>
  <c r="E354" i="4"/>
  <c r="E96" i="4"/>
  <c r="E81" i="4"/>
  <c r="E42" i="4"/>
  <c r="E69" i="4"/>
  <c r="E159" i="4"/>
  <c r="E286" i="4"/>
  <c r="E374" i="4"/>
  <c r="E369" i="4"/>
  <c r="E193" i="4"/>
  <c r="E360" i="4"/>
  <c r="E248" i="4"/>
  <c r="E41" i="4"/>
  <c r="E23" i="4"/>
  <c r="E232" i="4"/>
  <c r="E98" i="4"/>
  <c r="Y49" i="4"/>
  <c r="E49" i="4" s="1"/>
  <c r="Y22" i="4"/>
  <c r="E22" i="4" s="1"/>
  <c r="Y66" i="4"/>
  <c r="E66" i="4" s="1"/>
  <c r="Y54" i="4"/>
  <c r="E54" i="4" s="1"/>
  <c r="Y45" i="4"/>
  <c r="E45" i="4" s="1"/>
  <c r="Y9" i="4"/>
  <c r="E9" i="4" s="1"/>
  <c r="Y93" i="4"/>
  <c r="E93" i="4" s="1"/>
  <c r="Y20" i="4"/>
  <c r="E20" i="4" s="1"/>
  <c r="Y99" i="4"/>
  <c r="E99" i="4" s="1"/>
  <c r="Y24" i="4"/>
  <c r="E24" i="4" s="1"/>
  <c r="Y79" i="4"/>
  <c r="E79" i="4" s="1"/>
  <c r="Y25" i="4"/>
  <c r="E25" i="4" s="1"/>
  <c r="Y12" i="4"/>
  <c r="E12" i="4" s="1"/>
  <c r="Y56" i="4"/>
  <c r="E56" i="4" s="1"/>
  <c r="Y71" i="4"/>
  <c r="E71" i="4" s="1"/>
  <c r="Y15" i="4"/>
  <c r="E15" i="4" s="1"/>
  <c r="Y17" i="4"/>
  <c r="E17" i="4" s="1"/>
  <c r="Y61" i="4"/>
  <c r="E61" i="4" s="1"/>
  <c r="Y55" i="4"/>
  <c r="E55" i="4" s="1"/>
  <c r="Y14" i="4"/>
  <c r="E14" i="4" s="1"/>
  <c r="Y18" i="4"/>
  <c r="E18" i="4" s="1"/>
  <c r="Y72" i="4"/>
  <c r="E72" i="4" s="1"/>
  <c r="Y32" i="4"/>
  <c r="E32" i="4" s="1"/>
  <c r="Y36" i="4"/>
  <c r="E36" i="4" s="1"/>
  <c r="Y48" i="4"/>
  <c r="E48" i="4" s="1"/>
  <c r="Y11" i="4"/>
  <c r="E11" i="4" s="1"/>
  <c r="Y16" i="4"/>
  <c r="E16" i="4" s="1"/>
  <c r="Y60" i="4"/>
  <c r="E60" i="4" s="1"/>
  <c r="Y52" i="4"/>
  <c r="E52" i="4" s="1"/>
  <c r="Y21" i="4"/>
  <c r="E21" i="4" s="1"/>
  <c r="Y13" i="4"/>
  <c r="E13" i="4" s="1"/>
</calcChain>
</file>

<file path=xl/sharedStrings.xml><?xml version="1.0" encoding="utf-8"?>
<sst xmlns="http://schemas.openxmlformats.org/spreadsheetml/2006/main" count="1890" uniqueCount="933">
  <si>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</si>
  <si>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</si>
  <si>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</si>
  <si>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</si>
  <si>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</si>
  <si>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</si>
  <si>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</si>
  <si>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</si>
  <si>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</si>
  <si>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</si>
  <si>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</si>
  <si>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</si>
  <si>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</si>
  <si>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</si>
  <si>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</si>
  <si>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</si>
  <si>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</si>
  <si>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</si>
  <si>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</si>
  <si>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</si>
  <si>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</si>
  <si>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</si>
  <si>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</si>
  <si>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</si>
  <si>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</si>
  <si>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</si>
  <si>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</si>
  <si>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</si>
  <si>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</si>
  <si>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</si>
  <si>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</si>
  <si>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</si>
  <si>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</si>
  <si>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</si>
  <si>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</si>
  <si>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</si>
  <si>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</si>
  <si>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</si>
  <si>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</si>
  <si>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</si>
  <si>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</si>
  <si>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</si>
  <si>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</si>
  <si>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</si>
  <si>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</si>
  <si>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</si>
  <si>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</si>
  <si>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</si>
  <si>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</si>
  <si>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</si>
  <si>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</si>
  <si>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</si>
  <si>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</si>
  <si>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</si>
  <si>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</si>
  <si>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</si>
  <si>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</si>
  <si>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</si>
  <si>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</si>
  <si>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</si>
  <si>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</si>
  <si>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</si>
  <si>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</si>
  <si>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</si>
  <si>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</si>
  <si>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</si>
  <si>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</si>
  <si>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</si>
  <si>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</si>
  <si>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</si>
  <si>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</si>
  <si>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</si>
  <si>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</si>
  <si>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</si>
  <si>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</si>
  <si>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</si>
  <si>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</si>
  <si>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</si>
  <si>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</si>
  <si>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</si>
  <si>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</si>
  <si>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</si>
  <si>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</si>
  <si>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</si>
  <si>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</si>
  <si>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</si>
  <si>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</si>
  <si>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</si>
  <si>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</si>
  <si>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</si>
  <si>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</si>
  <si>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</si>
  <si>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</si>
  <si>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</si>
  <si>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</si>
  <si>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</si>
  <si>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</si>
  <si>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</si>
  <si>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</si>
  <si>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</si>
  <si>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</si>
  <si>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</si>
  <si>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</si>
  <si>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</si>
  <si>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</si>
  <si>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</si>
  <si>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</si>
  <si>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</si>
  <si>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</si>
  <si>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</si>
  <si>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</si>
  <si>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</si>
  <si>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</si>
  <si>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</si>
  <si>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</si>
  <si>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</si>
  <si>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</si>
  <si>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</si>
  <si>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</si>
  <si>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</si>
  <si>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</si>
  <si>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</si>
  <si>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</si>
  <si>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</si>
  <si>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</si>
  <si>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</si>
  <si>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</si>
  <si>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</si>
  <si>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</si>
  <si>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</si>
  <si>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</si>
  <si>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</si>
  <si>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</si>
  <si>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</si>
  <si>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</si>
  <si>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</si>
  <si>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</si>
  <si>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</si>
  <si>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</si>
  <si>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</si>
  <si>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</si>
  <si>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</si>
  <si>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</si>
  <si>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</si>
  <si>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</si>
  <si>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</si>
  <si>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</si>
  <si>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</si>
  <si>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</si>
  <si>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</si>
  <si>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</si>
  <si>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</si>
  <si>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</si>
  <si>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</si>
  <si>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</si>
  <si>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</si>
  <si>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</si>
  <si>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</si>
  <si>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</si>
  <si>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</si>
  <si>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</si>
  <si>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</si>
  <si>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</si>
  <si>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</si>
  <si>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</si>
  <si>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</si>
  <si>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</si>
  <si>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</si>
  <si>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</si>
  <si>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</si>
  <si>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</si>
  <si>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</si>
  <si>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</si>
  <si>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</si>
  <si>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</si>
  <si>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</si>
  <si>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</si>
  <si>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</si>
  <si>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</si>
  <si>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</si>
  <si>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</si>
  <si>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</si>
  <si>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</si>
  <si>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</si>
  <si>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</si>
  <si>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</si>
  <si>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</si>
  <si>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</si>
  <si>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</si>
  <si>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</si>
  <si>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</si>
  <si>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</si>
  <si>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</si>
  <si>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</si>
  <si>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</si>
  <si>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</si>
  <si>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</si>
  <si>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</si>
  <si>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</si>
  <si>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</si>
  <si>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</si>
  <si>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</si>
  <si>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</si>
  <si>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</si>
  <si>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</si>
  <si>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</si>
  <si>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</si>
  <si>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</si>
  <si>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</si>
  <si>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</si>
  <si>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</si>
  <si>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</si>
  <si>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</si>
  <si>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</si>
  <si>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</si>
  <si>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</si>
  <si>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</si>
  <si>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</si>
  <si>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</si>
  <si>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</si>
  <si>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</si>
  <si>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</si>
  <si>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</si>
  <si>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</si>
  <si>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</si>
  <si>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</si>
  <si>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</si>
  <si>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</si>
  <si>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</si>
  <si>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</si>
  <si>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</si>
  <si>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</si>
  <si>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</si>
  <si>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</si>
  <si>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</si>
  <si>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</si>
  <si>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</si>
  <si>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</si>
  <si>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</si>
  <si>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</si>
  <si>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</si>
  <si>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</si>
  <si>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</si>
  <si>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</si>
  <si>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</si>
  <si>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</si>
  <si>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</si>
  <si>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</si>
  <si>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</si>
  <si>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</si>
  <si>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</si>
  <si>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</si>
  <si>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</si>
  <si>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</si>
  <si>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</si>
  <si>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</si>
  <si>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</si>
  <si>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</si>
  <si>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</si>
  <si>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</si>
  <si>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</si>
  <si>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</si>
  <si>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</si>
  <si>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</si>
  <si>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</si>
  <si>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</si>
  <si>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</si>
  <si>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</si>
  <si>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</si>
  <si>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</si>
  <si>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</si>
  <si>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</si>
  <si>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</si>
  <si>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</si>
  <si>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</si>
  <si>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</si>
  <si>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</si>
  <si>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</si>
  <si>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</si>
  <si>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</si>
  <si>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</si>
  <si>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</si>
  <si>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</si>
  <si>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</si>
  <si>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</si>
  <si>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</si>
  <si>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</si>
  <si>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</si>
  <si>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</si>
  <si>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</si>
  <si>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</si>
  <si>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</si>
  <si>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</si>
  <si>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</si>
  <si>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</si>
  <si>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</si>
  <si>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</si>
  <si>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</si>
  <si>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</si>
  <si>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</si>
  <si>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</si>
  <si>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</si>
  <si>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</si>
  <si>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</si>
  <si>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</si>
  <si>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</si>
  <si>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</si>
  <si>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</si>
  <si>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</si>
  <si>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</si>
  <si>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</si>
  <si>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</si>
  <si>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</si>
  <si>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</si>
  <si>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</si>
  <si>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</si>
  <si>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</si>
  <si>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</si>
  <si>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</si>
  <si>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</si>
  <si>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</si>
  <si>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</si>
  <si>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</si>
  <si>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</si>
  <si>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</si>
  <si>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</si>
  <si>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</si>
  <si>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</si>
  <si>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</si>
  <si>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</si>
  <si>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</si>
  <si>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</si>
  <si>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</si>
  <si>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</si>
  <si>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</si>
  <si>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</si>
  <si>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</si>
  <si>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</si>
  <si>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</si>
  <si>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</si>
  <si>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</si>
  <si>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</si>
  <si>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</si>
  <si>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</si>
  <si>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</si>
  <si>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</si>
  <si>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</si>
  <si>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</si>
  <si>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</si>
  <si>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</si>
  <si>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</si>
  <si>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</si>
  <si>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</si>
  <si>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</si>
  <si>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</si>
  <si>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</si>
  <si>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</si>
  <si>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</si>
  <si>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</si>
  <si>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</si>
  <si>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</si>
  <si>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</si>
  <si>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</si>
  <si>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</si>
  <si>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</si>
  <si>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</si>
  <si>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</si>
  <si>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</si>
  <si>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</si>
  <si>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</si>
  <si>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</si>
  <si>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</si>
  <si>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</si>
  <si>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</si>
  <si>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</si>
  <si>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</si>
  <si>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</si>
  <si>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</si>
  <si>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</si>
  <si>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</si>
  <si>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</si>
  <si>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</si>
  <si>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</si>
  <si>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</si>
  <si>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</si>
  <si>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</si>
  <si>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</si>
  <si>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</si>
  <si>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</si>
  <si>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</si>
  <si>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</si>
  <si>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</si>
  <si>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</si>
  <si>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</si>
  <si>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</si>
  <si>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</si>
  <si>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</si>
  <si>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</si>
  <si>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</si>
  <si>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</si>
  <si>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</si>
  <si>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</si>
  <si>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</si>
  <si>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</si>
  <si>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</si>
  <si>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</si>
  <si>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</si>
  <si>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</si>
  <si>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</si>
  <si>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</si>
  <si>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</si>
  <si>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</si>
  <si>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</si>
  <si>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</si>
  <si>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</si>
  <si>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</si>
  <si>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</si>
  <si>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</si>
  <si>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</si>
  <si>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</si>
  <si>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</si>
  <si>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</si>
  <si>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</si>
  <si>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</si>
  <si>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</si>
  <si>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</si>
  <si>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</si>
  <si>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</si>
  <si>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</si>
  <si>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</si>
  <si>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</si>
  <si>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</si>
  <si>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</si>
  <si>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</si>
  <si>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</si>
  <si>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</si>
  <si>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</si>
  <si>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</si>
  <si>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</si>
  <si>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</si>
  <si>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</si>
  <si>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</si>
  <si>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</si>
  <si>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</si>
  <si>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</si>
  <si>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</si>
  <si>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</si>
  <si>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</si>
  <si>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</si>
  <si>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</si>
  <si>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</si>
  <si>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</si>
  <si>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</si>
  <si>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</si>
  <si>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</si>
  <si>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</si>
  <si>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</si>
  <si>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</si>
  <si>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</si>
  <si>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</si>
  <si>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</si>
  <si>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</si>
  <si>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</si>
  <si>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</si>
  <si>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</si>
  <si>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</si>
  <si>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</si>
  <si>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</si>
  <si>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</si>
  <si>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</si>
  <si>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</si>
  <si>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</si>
  <si>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</si>
  <si>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</si>
  <si>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</si>
  <si>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</si>
  <si>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</si>
  <si>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</si>
  <si>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</si>
  <si>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</si>
  <si>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</si>
  <si>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</si>
  <si>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</si>
  <si>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</si>
  <si>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</si>
  <si>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</si>
  <si>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</si>
  <si>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</si>
  <si>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</si>
  <si>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</si>
  <si>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</si>
  <si>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</si>
  <si>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</si>
  <si>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</si>
  <si>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</si>
  <si>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</si>
  <si>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</si>
  <si>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</si>
  <si>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</si>
  <si>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</si>
  <si>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</si>
  <si>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</si>
  <si>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</si>
  <si>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</si>
  <si>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</si>
  <si>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</si>
  <si>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</si>
  <si>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</si>
  <si>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</si>
  <si>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</si>
  <si>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</si>
  <si>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</si>
  <si>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</si>
  <si>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</si>
  <si>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</si>
  <si>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</si>
  <si>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</si>
  <si>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</si>
  <si>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</si>
  <si>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</si>
  <si>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</si>
  <si>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</si>
  <si>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</si>
  <si>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</si>
  <si>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</si>
  <si>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</si>
  <si>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</si>
  <si>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</si>
  <si>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</si>
  <si>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</si>
  <si>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</si>
  <si>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</si>
  <si>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</si>
  <si>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</si>
  <si>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</si>
  <si>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</si>
  <si>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</si>
  <si>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</si>
  <si>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</si>
  <si>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</si>
  <si>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</si>
  <si>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</si>
  <si>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</si>
  <si>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</si>
  <si>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</si>
  <si>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</si>
  <si>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</si>
  <si>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</si>
  <si>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</si>
  <si>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</si>
  <si>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</si>
  <si>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</si>
  <si>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</si>
  <si>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</si>
  <si>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</si>
  <si>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</si>
  <si>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</si>
  <si>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</si>
  <si>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</si>
  <si>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</si>
  <si>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</si>
  <si>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</si>
  <si>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</si>
  <si>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</si>
  <si>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байдарка-юниоры до 19 лет</t>
  </si>
  <si>
    <t>байдарка-мужчины</t>
  </si>
  <si>
    <t>ЧЕМПИОНАТ РОССИИ | 15-27.07.2025, г.Москва</t>
  </si>
  <si>
    <t>Чемпионат России              15-27.07.2025 (очки)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</si>
  <si>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</si>
  <si>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</si>
  <si>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</si>
  <si>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</si>
  <si>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</si>
  <si>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</si>
  <si>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</si>
  <si>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</si>
  <si>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</si>
  <si>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</si>
  <si>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</si>
  <si>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</si>
  <si>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</si>
  <si>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</si>
  <si>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</si>
  <si>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</si>
  <si>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</si>
  <si>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</si>
  <si>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>Первенство      мира (до 19 лет)    23-27.07.2025 (очки)</t>
  </si>
  <si>
    <t xml:space="preserve"> ПЕРВЕНСТВО МИРА |                                                                                                     23-27.07.2025, г.Монтемор-у-Велью (Португалия)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</si>
  <si>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</si>
  <si>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</si>
  <si>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</si>
  <si>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</si>
  <si>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</si>
  <si>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</si>
  <si>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</si>
  <si>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</si>
  <si>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</si>
  <si>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</si>
  <si>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</si>
  <si>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</si>
  <si>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</si>
  <si>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</si>
  <si>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</si>
  <si>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</si>
  <si>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</si>
  <si>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</si>
  <si>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</si>
  <si>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</si>
  <si>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</si>
  <si>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</si>
  <si>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</si>
  <si>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</si>
  <si>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</si>
  <si>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</si>
  <si>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</si>
  <si>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</si>
  <si>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</si>
  <si>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</si>
  <si>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</si>
  <si>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</si>
  <si>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</si>
  <si>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</si>
  <si>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</si>
  <si>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</si>
  <si>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</si>
  <si>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</si>
  <si>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</si>
  <si>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</si>
  <si>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</si>
  <si>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</si>
  <si>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</si>
  <si>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</si>
  <si>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</si>
  <si>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</si>
  <si>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</si>
  <si>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</si>
  <si>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</si>
  <si>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</si>
  <si>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</si>
  <si>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</si>
  <si>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</si>
  <si>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</si>
  <si>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</si>
  <si>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</si>
  <si>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</si>
  <si>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</si>
  <si>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</si>
  <si>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</si>
  <si>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</si>
  <si>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</si>
  <si>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</si>
  <si>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</si>
  <si>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</si>
  <si>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</si>
  <si>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</si>
  <si>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</si>
  <si>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</si>
  <si>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</si>
  <si>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</si>
  <si>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</si>
  <si>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</si>
  <si>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</si>
  <si>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</si>
  <si>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</si>
  <si>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</si>
  <si>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</si>
  <si>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</si>
  <si>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</si>
  <si>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</si>
  <si>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</si>
  <si>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</si>
  <si>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</si>
  <si>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</si>
  <si>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</si>
  <si>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</si>
  <si>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</si>
  <si>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</si>
  <si>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</si>
  <si>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</si>
  <si>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</si>
  <si>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</si>
  <si>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</si>
  <si>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</si>
  <si>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</si>
  <si>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</si>
  <si>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</si>
  <si>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</si>
  <si>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</si>
  <si>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</si>
  <si>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</si>
  <si>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</si>
  <si>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</si>
  <si>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</si>
  <si>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</si>
  <si>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</si>
  <si>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</si>
  <si>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</si>
  <si>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</si>
  <si>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</si>
  <si>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</si>
  <si>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</si>
  <si>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</si>
  <si>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</si>
  <si>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</si>
  <si>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</si>
  <si>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</si>
  <si>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</si>
  <si>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</si>
  <si>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</si>
  <si>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</si>
  <si>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</si>
  <si>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</si>
  <si>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</si>
  <si>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</si>
  <si>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</si>
  <si>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</si>
  <si>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</si>
  <si>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</si>
  <si>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К2 5000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</si>
  <si>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</si>
  <si>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</si>
  <si>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</si>
  <si>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</si>
  <si>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</si>
  <si>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</si>
  <si>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</si>
  <si>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</si>
  <si>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</si>
  <si>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</si>
  <si>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</si>
  <si>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</si>
  <si>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</si>
  <si>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</si>
  <si>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</si>
  <si>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</si>
  <si>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</si>
  <si>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</si>
  <si>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</si>
  <si>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</si>
  <si>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</si>
  <si>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</si>
  <si>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</si>
  <si>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</si>
  <si>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</si>
  <si>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</si>
  <si>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</si>
  <si>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</si>
  <si>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</si>
  <si>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</si>
  <si>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</si>
  <si>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</si>
  <si>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</si>
  <si>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</si>
  <si>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</si>
  <si>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</si>
  <si>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</si>
  <si>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</si>
  <si>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</si>
  <si>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</si>
  <si>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</si>
  <si>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</si>
  <si>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</si>
  <si>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</si>
  <si>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</si>
  <si>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</si>
  <si>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</si>
  <si>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</si>
  <si>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</si>
  <si>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</si>
  <si>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</si>
  <si>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</si>
  <si>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</si>
  <si>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</si>
  <si>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</si>
  <si>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</si>
  <si>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</si>
  <si>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</si>
  <si>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</si>
  <si>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</si>
  <si>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</si>
  <si>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</si>
  <si>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</si>
  <si>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</si>
  <si>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</si>
  <si>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</si>
  <si>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</si>
  <si>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</si>
  <si>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</si>
  <si>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</si>
  <si>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</si>
  <si>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</si>
  <si>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</si>
  <si>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</si>
  <si>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</si>
  <si>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</si>
  <si>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</si>
  <si>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</si>
  <si>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</si>
  <si>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</si>
  <si>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</si>
  <si>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</si>
  <si>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</si>
  <si>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</si>
  <si>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</si>
  <si>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</si>
  <si>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</si>
  <si>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</si>
  <si>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</si>
  <si>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</si>
  <si>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</si>
  <si>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</si>
  <si>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</si>
  <si>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</si>
  <si>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</si>
  <si>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</si>
  <si>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</si>
  <si>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</si>
  <si>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</si>
  <si>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</si>
  <si>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</si>
  <si>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</si>
  <si>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</si>
  <si>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</si>
  <si>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</si>
  <si>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</si>
  <si>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</si>
  <si>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</si>
  <si>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ВСЕРОССИЙСКИЕ СОРЕВНОВАНИЯ | 16-24.08.2025, г.Энгельс</t>
  </si>
  <si>
    <t>ВС (до 19 лет)   16-24.08.2025 (очки)</t>
  </si>
  <si>
    <t>ПЕРВЕНСТВО РОССИИ | 16-24.08.2025, г.Энгельс</t>
  </si>
  <si>
    <t>Первенство России                           (до 19 лет)                 16-24.08.2025 (очки)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</si>
  <si>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</si>
  <si>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</si>
  <si>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</si>
  <si>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</si>
  <si>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</si>
  <si>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</si>
  <si>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</si>
  <si>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</si>
  <si>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</si>
  <si>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</si>
  <si>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</si>
  <si>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</si>
  <si>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</si>
  <si>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</si>
  <si>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</si>
  <si>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</si>
  <si>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</si>
  <si>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</si>
  <si>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</si>
  <si>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DNS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</si>
  <si>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</si>
  <si>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</si>
  <si>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</si>
  <si>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</si>
  <si>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</si>
  <si>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</si>
  <si>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</si>
  <si>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</si>
  <si>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</si>
  <si>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</si>
  <si>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</si>
  <si>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</si>
  <si>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</si>
  <si>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</si>
  <si>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</si>
  <si>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</si>
  <si>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</si>
  <si>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</si>
  <si>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</si>
  <si>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</si>
  <si>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</si>
  <si>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</si>
  <si>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</si>
  <si>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</si>
  <si>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</si>
  <si>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</si>
  <si>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</si>
  <si>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</si>
  <si>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</si>
  <si>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</si>
  <si>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</si>
  <si>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</si>
  <si>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</si>
  <si>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</si>
  <si>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</si>
  <si>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</si>
  <si>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</si>
  <si>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</si>
  <si>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</si>
  <si>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</si>
  <si>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Х1 4 х 1250 м</t>
  </si>
  <si>
    <t>БАБУШКИН, Семён</t>
  </si>
  <si>
    <t>ЧЕМПИОНАТ РОССИИ |                                                                                       27-30.08.2025, г.Москва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</si>
  <si>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</si>
  <si>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</si>
  <si>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</si>
  <si>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</si>
  <si>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ПЕРВЕНСТВО МИРА |                                                                                       04-07.09.2025, Венгрия</t>
  </si>
  <si>
    <t>К1 марафон 21,8 км</t>
  </si>
  <si>
    <t>Первенство                 мира                           (марафон)                 04-07.09.2025 (очки)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</si>
  <si>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</si>
  <si>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</si>
  <si>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</si>
  <si>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</si>
  <si>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</si>
  <si>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</si>
  <si>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</si>
  <si>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</si>
  <si>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</si>
  <si>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</si>
  <si>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</si>
  <si>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</si>
  <si>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</si>
  <si>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</si>
  <si>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</si>
  <si>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</si>
  <si>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</si>
  <si>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</si>
  <si>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</si>
  <si>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</si>
  <si>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</si>
  <si>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</si>
  <si>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</si>
  <si>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</si>
  <si>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</si>
  <si>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</si>
  <si>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Первенство России                     (до 19 лет)                 14-16.09.2025 (очки)</t>
  </si>
  <si>
    <t>ПЕРВЕНСТВО РОССИИ |                                          14-16.09.2025, г.Краснодар</t>
  </si>
  <si>
    <t>БАЗАРОВ, Илья</t>
  </si>
  <si>
    <t>ЛУЗИН, Максим</t>
  </si>
  <si>
    <t>Кабаргин С.В.</t>
  </si>
  <si>
    <t>ПО РЕЗУЛЬТАТАМ ВЫСТУПЛЕНИЙ НА СПОРТИВНЫХ СОРЕВНОВАНИЯХ 2025 года (байдарка-юниоры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</si>
</sst>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165" fontId="3" fillId="3" borderId="16" xfId="0" applyNumberFormat="1" applyFont="1" applyFill="1" applyBorder="1" applyAlignment="1">
      <alignment horizontal="right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0" sqref="C10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customWidth="1"/>
    <col min="11" max="16" width="6.7109375" style="2" customWidth="1"/>
    <col min="17" max="17" width="14.7109375" style="2" customWidth="1"/>
    <col min="18" max="19" width="13.28515625" style="2" customWidth="1"/>
    <col min="20" max="20" width="14.7109375" style="2" hidden="1" customWidth="1"/>
    <col min="21" max="24" width="6.7109375" style="2" hidden="1" customWidth="1"/>
    <col min="25" max="25" width="14.7109375" style="3" customWidth="1"/>
    <col min="26" max="26" width="6.7109375" style="3" customWidth="1"/>
    <col min="27" max="27" width="6.7109375" style="4" customWidth="1"/>
    <col min="28" max="32" width="6.7109375" style="3" customWidth="1"/>
    <col min="33" max="33" width="6.7109375" style="4" customWidth="1"/>
    <col min="34" max="41" width="6.7109375" style="3" customWidth="1"/>
    <col min="42" max="42" width="14.7109375" style="94" hidden="1" customWidth="1"/>
    <col min="43" max="44" width="12.7109375" style="91" hidden="1" customWidth="1"/>
    <col min="45" max="45" width="14.7109375" style="3" hidden="1" customWidth="1"/>
    <col min="46" max="55" width="6.7109375" style="2" hidden="1" customWidth="1"/>
    <col min="56" max="56" width="14.7109375" style="3" customWidth="1"/>
    <col min="57" max="68" width="6.7109375" style="2" customWidth="1"/>
    <col min="69" max="69" width="14.7109375" style="3" customWidth="1"/>
    <col min="70" max="85" width="6.7109375" style="40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customWidth="1"/>
    <col min="111" max="116" width="6.7109375" style="40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hidden="1" customWidth="1"/>
    <col min="156" max="159" width="6.7109375" style="40" hidden="1" customWidth="1"/>
    <col min="160" max="160" width="14.7109375" style="30" customWidth="1"/>
    <col min="161" max="172" width="6.7109375" style="40" customWidth="1"/>
    <col min="173" max="173" width="14.7109375" style="30" customWidth="1"/>
    <col min="174" max="175" width="6.7109375" style="149" customWidth="1"/>
    <col min="176" max="185" width="6.7109375" style="40" customWidth="1"/>
    <col min="186" max="186" width="14.7109375" style="30" hidden="1" customWidth="1"/>
    <col min="187" max="196" width="6.7109375" style="40" hidden="1" customWidth="1"/>
    <col min="197" max="197" width="14.7109375" style="40" hidden="1" customWidth="1"/>
    <col min="198" max="199" width="6.7109375" style="135" hidden="1" customWidth="1"/>
    <col min="200" max="203" width="6.7109375" style="40" hidden="1" customWidth="1"/>
    <col min="204" max="204" width="6.7109375" style="128" hidden="1" customWidth="1"/>
    <col min="205" max="211" width="6.7109375" style="40" hidden="1" customWidth="1"/>
    <col min="212" max="212" width="14.7109375" style="40" customWidth="1"/>
    <col min="213" max="214" width="6.7109375" style="135" customWidth="1"/>
    <col min="215" max="218" width="6.7109375" style="40" customWidth="1"/>
    <col min="219" max="219" width="6.7109375" style="128" customWidth="1"/>
    <col min="220" max="226" width="6.7109375" style="40" customWidth="1"/>
    <col min="227" max="227" width="14.7109375" style="40" hidden="1" customWidth="1"/>
    <col min="228" max="229" width="6.7109375" style="135" hidden="1" customWidth="1"/>
    <col min="230" max="233" width="6.7109375" style="40" hidden="1" customWidth="1"/>
    <col min="234" max="234" width="6.7109375" style="128" hidden="1" customWidth="1"/>
    <col min="235" max="239" width="6.7109375" style="40" hidden="1" customWidth="1"/>
    <col min="240" max="240" width="6.7109375" style="72" hidden="1" customWidth="1"/>
    <col min="241" max="241" width="6.7109375" style="40" hidden="1" customWidth="1"/>
    <col min="242" max="242" width="6.7109375" style="72" hidden="1" customWidth="1"/>
    <col min="243" max="245" width="6.7109375" style="40" hidden="1" customWidth="1"/>
    <col min="246" max="246" width="14.7109375" style="40" customWidth="1"/>
    <col min="247" max="248" width="6.7109375" style="135" customWidth="1"/>
    <col min="249" max="250" width="6.7109375" style="40" customWidth="1"/>
    <col min="251" max="251" width="14.7109375" style="40" customWidth="1"/>
    <col min="252" max="253" width="12.7109375" style="40" customWidth="1"/>
    <col min="254" max="254" width="14.7109375" style="40" customWidth="1"/>
    <col min="255" max="256" width="6.7109375" style="135" customWidth="1"/>
    <col min="257" max="258" width="6.7109375" style="40" customWidth="1"/>
    <col min="259" max="259" width="6.7109375" style="128" customWidth="1"/>
    <col min="260" max="260" width="6.7109375" style="40" customWidth="1"/>
    <col min="261" max="261" width="6.7109375" style="72" customWidth="1"/>
    <col min="262" max="268" width="6.7109375" style="40" customWidth="1"/>
    <col min="269" max="269" width="14.7109375" style="40" customWidth="1"/>
    <col min="270" max="271" width="6.7109375" style="135" customWidth="1"/>
    <col min="272" max="272" width="6.7109375" style="128" customWidth="1"/>
    <col min="273" max="275" width="6.7109375" style="40" customWidth="1"/>
    <col min="276" max="276" width="14.7109375" style="40" customWidth="1"/>
    <col min="277" max="278" width="12.7109375" style="40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932</v>
      </c>
    </row>
    <row r="3" spans="1:278" ht="17.25" thickBot="1" x14ac:dyDescent="0.35"/>
    <row r="4" spans="1:278" ht="15.75" customHeight="1" thickBot="1" x14ac:dyDescent="0.35">
      <c r="A4" s="31"/>
      <c r="B4" s="32"/>
      <c r="C4" s="245" t="s">
        <v>0</v>
      </c>
      <c r="D4" s="248" t="s">
        <v>1</v>
      </c>
      <c r="E4" s="251" t="s">
        <v>145</v>
      </c>
      <c r="F4" s="262" t="s">
        <v>393</v>
      </c>
      <c r="G4" s="262" t="s">
        <v>394</v>
      </c>
      <c r="H4" s="262" t="s">
        <v>395</v>
      </c>
      <c r="I4" s="262" t="s">
        <v>396</v>
      </c>
      <c r="J4" s="258" t="s">
        <v>397</v>
      </c>
      <c r="K4" s="253" t="s">
        <v>398</v>
      </c>
      <c r="L4" s="254"/>
      <c r="M4" s="254"/>
      <c r="N4" s="254"/>
      <c r="O4" s="254"/>
      <c r="P4" s="255"/>
      <c r="Q4" s="258" t="s">
        <v>399</v>
      </c>
      <c r="R4" s="253" t="s">
        <v>400</v>
      </c>
      <c r="S4" s="255"/>
      <c r="T4" s="258" t="s">
        <v>401</v>
      </c>
      <c r="U4" s="253" t="s">
        <v>402</v>
      </c>
      <c r="V4" s="254"/>
      <c r="W4" s="254"/>
      <c r="X4" s="255"/>
      <c r="Y4" s="267" t="s">
        <v>403</v>
      </c>
      <c r="Z4" s="271" t="s">
        <v>404</v>
      </c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26" t="s">
        <v>522</v>
      </c>
      <c r="AQ4" s="230" t="s">
        <v>523</v>
      </c>
      <c r="AR4" s="231"/>
      <c r="AS4" s="265"/>
      <c r="AT4" s="238"/>
      <c r="AU4" s="238"/>
      <c r="AV4" s="238"/>
      <c r="AW4" s="238"/>
      <c r="AX4" s="238"/>
      <c r="AY4" s="238"/>
      <c r="AZ4" s="238"/>
      <c r="BA4" s="238"/>
      <c r="BB4" s="238"/>
      <c r="BC4" s="239"/>
      <c r="BD4" s="236" t="s">
        <v>406</v>
      </c>
      <c r="BE4" s="238" t="s">
        <v>405</v>
      </c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9"/>
      <c r="BQ4" s="236" t="s">
        <v>567</v>
      </c>
      <c r="BR4" s="214" t="s">
        <v>566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5"/>
      <c r="CH4" s="212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5"/>
      <c r="CU4" s="212"/>
      <c r="CV4" s="214"/>
      <c r="CW4" s="214"/>
      <c r="CX4" s="214"/>
      <c r="CY4" s="214"/>
      <c r="CZ4" s="214"/>
      <c r="DA4" s="214"/>
      <c r="DB4" s="214"/>
      <c r="DC4" s="214"/>
      <c r="DD4" s="214"/>
      <c r="DE4" s="215"/>
      <c r="DF4" s="212" t="s">
        <v>586</v>
      </c>
      <c r="DG4" s="220" t="s">
        <v>587</v>
      </c>
      <c r="DH4" s="220"/>
      <c r="DI4" s="220"/>
      <c r="DJ4" s="220"/>
      <c r="DK4" s="220"/>
      <c r="DL4" s="221"/>
      <c r="DM4" s="212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5"/>
      <c r="ED4" s="212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5"/>
      <c r="EY4" s="212" t="s">
        <v>825</v>
      </c>
      <c r="EZ4" s="220" t="s">
        <v>826</v>
      </c>
      <c r="FA4" s="220"/>
      <c r="FB4" s="220"/>
      <c r="FC4" s="221"/>
      <c r="FD4" s="212" t="s">
        <v>828</v>
      </c>
      <c r="FE4" s="214" t="s">
        <v>827</v>
      </c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5"/>
      <c r="FQ4" s="212" t="s">
        <v>830</v>
      </c>
      <c r="FR4" s="280" t="s">
        <v>829</v>
      </c>
      <c r="FS4" s="281"/>
      <c r="FT4" s="282"/>
      <c r="FU4" s="282"/>
      <c r="FV4" s="282"/>
      <c r="FW4" s="282"/>
      <c r="FX4" s="282"/>
      <c r="FY4" s="282"/>
      <c r="FZ4" s="282"/>
      <c r="GA4" s="282"/>
      <c r="GB4" s="282"/>
      <c r="GC4" s="283"/>
      <c r="GD4" s="212"/>
      <c r="GE4" s="214"/>
      <c r="GF4" s="214"/>
      <c r="GG4" s="214"/>
      <c r="GH4" s="214"/>
      <c r="GI4" s="214"/>
      <c r="GJ4" s="214"/>
      <c r="GK4" s="214"/>
      <c r="GL4" s="214"/>
      <c r="GM4" s="214"/>
      <c r="GN4" s="215"/>
      <c r="GO4" s="184"/>
      <c r="GP4" s="194"/>
      <c r="GQ4" s="195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7"/>
      <c r="HD4" s="184" t="s">
        <v>886</v>
      </c>
      <c r="HE4" s="194" t="s">
        <v>885</v>
      </c>
      <c r="HF4" s="195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7"/>
      <c r="HS4" s="184" t="s">
        <v>887</v>
      </c>
      <c r="HT4" s="194" t="s">
        <v>885</v>
      </c>
      <c r="HU4" s="195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7"/>
      <c r="IL4" s="184" t="s">
        <v>894</v>
      </c>
      <c r="IM4" s="288" t="s">
        <v>893</v>
      </c>
      <c r="IN4" s="289"/>
      <c r="IO4" s="186"/>
      <c r="IP4" s="187"/>
      <c r="IQ4" s="184" t="s">
        <v>900</v>
      </c>
      <c r="IR4" s="186" t="s">
        <v>898</v>
      </c>
      <c r="IS4" s="187"/>
      <c r="IT4" s="184" t="s">
        <v>902</v>
      </c>
      <c r="IU4" s="194" t="s">
        <v>901</v>
      </c>
      <c r="IV4" s="195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7"/>
      <c r="JI4" s="184" t="s">
        <v>906</v>
      </c>
      <c r="JJ4" s="288" t="s">
        <v>907</v>
      </c>
      <c r="JK4" s="289"/>
      <c r="JL4" s="186"/>
      <c r="JM4" s="186"/>
      <c r="JN4" s="186"/>
      <c r="JO4" s="187"/>
      <c r="JP4" s="184" t="s">
        <v>927</v>
      </c>
      <c r="JQ4" s="186" t="s">
        <v>928</v>
      </c>
      <c r="JR4" s="187"/>
    </row>
    <row r="5" spans="1:278" ht="17.25" thickBot="1" x14ac:dyDescent="0.35">
      <c r="A5" s="33"/>
      <c r="B5" s="34"/>
      <c r="C5" s="246"/>
      <c r="D5" s="249"/>
      <c r="E5" s="251"/>
      <c r="F5" s="263"/>
      <c r="G5" s="263"/>
      <c r="H5" s="263"/>
      <c r="I5" s="263"/>
      <c r="J5" s="259"/>
      <c r="K5" s="235"/>
      <c r="L5" s="256"/>
      <c r="M5" s="256"/>
      <c r="N5" s="256"/>
      <c r="O5" s="256"/>
      <c r="P5" s="257"/>
      <c r="Q5" s="259"/>
      <c r="R5" s="235"/>
      <c r="S5" s="257"/>
      <c r="T5" s="259"/>
      <c r="U5" s="235"/>
      <c r="V5" s="256"/>
      <c r="W5" s="256"/>
      <c r="X5" s="257"/>
      <c r="Y5" s="268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27"/>
      <c r="AQ5" s="232"/>
      <c r="AR5" s="233"/>
      <c r="AS5" s="266"/>
      <c r="AT5" s="240"/>
      <c r="AU5" s="240"/>
      <c r="AV5" s="240"/>
      <c r="AW5" s="240"/>
      <c r="AX5" s="240"/>
      <c r="AY5" s="240"/>
      <c r="AZ5" s="240"/>
      <c r="BA5" s="240"/>
      <c r="BB5" s="240"/>
      <c r="BC5" s="241"/>
      <c r="BD5" s="237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1"/>
      <c r="BQ5" s="237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7"/>
      <c r="CH5" s="213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7"/>
      <c r="CU5" s="213"/>
      <c r="CV5" s="216"/>
      <c r="CW5" s="216"/>
      <c r="CX5" s="216"/>
      <c r="CY5" s="216"/>
      <c r="CZ5" s="216"/>
      <c r="DA5" s="216"/>
      <c r="DB5" s="216"/>
      <c r="DC5" s="216"/>
      <c r="DD5" s="216"/>
      <c r="DE5" s="217"/>
      <c r="DF5" s="213"/>
      <c r="DG5" s="222"/>
      <c r="DH5" s="222"/>
      <c r="DI5" s="222"/>
      <c r="DJ5" s="222"/>
      <c r="DK5" s="222"/>
      <c r="DL5" s="223"/>
      <c r="DM5" s="213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7"/>
      <c r="ED5" s="213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7"/>
      <c r="EY5" s="213"/>
      <c r="EZ5" s="222"/>
      <c r="FA5" s="222"/>
      <c r="FB5" s="222"/>
      <c r="FC5" s="223"/>
      <c r="FD5" s="213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7"/>
      <c r="FQ5" s="213"/>
      <c r="FR5" s="284"/>
      <c r="FS5" s="285"/>
      <c r="FT5" s="286"/>
      <c r="FU5" s="286"/>
      <c r="FV5" s="286"/>
      <c r="FW5" s="286"/>
      <c r="FX5" s="286"/>
      <c r="FY5" s="286"/>
      <c r="FZ5" s="286"/>
      <c r="GA5" s="286"/>
      <c r="GB5" s="286"/>
      <c r="GC5" s="287"/>
      <c r="GD5" s="213"/>
      <c r="GE5" s="216"/>
      <c r="GF5" s="216"/>
      <c r="GG5" s="216"/>
      <c r="GH5" s="216"/>
      <c r="GI5" s="216"/>
      <c r="GJ5" s="216"/>
      <c r="GK5" s="216"/>
      <c r="GL5" s="216"/>
      <c r="GM5" s="216"/>
      <c r="GN5" s="217"/>
      <c r="GO5" s="185"/>
      <c r="GP5" s="198"/>
      <c r="GQ5" s="199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1"/>
      <c r="HD5" s="185"/>
      <c r="HE5" s="198"/>
      <c r="HF5" s="199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1"/>
      <c r="HS5" s="185"/>
      <c r="HT5" s="198"/>
      <c r="HU5" s="199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1"/>
      <c r="IL5" s="185"/>
      <c r="IM5" s="290"/>
      <c r="IN5" s="291"/>
      <c r="IO5" s="188"/>
      <c r="IP5" s="189"/>
      <c r="IQ5" s="185"/>
      <c r="IR5" s="188"/>
      <c r="IS5" s="189"/>
      <c r="IT5" s="185"/>
      <c r="IU5" s="198"/>
      <c r="IV5" s="199"/>
      <c r="IW5" s="200"/>
      <c r="IX5" s="200"/>
      <c r="IY5" s="200"/>
      <c r="IZ5" s="200"/>
      <c r="JA5" s="200"/>
      <c r="JB5" s="200"/>
      <c r="JC5" s="200"/>
      <c r="JD5" s="200"/>
      <c r="JE5" s="200"/>
      <c r="JF5" s="200"/>
      <c r="JG5" s="200"/>
      <c r="JH5" s="201"/>
      <c r="JI5" s="185"/>
      <c r="JJ5" s="290"/>
      <c r="JK5" s="291"/>
      <c r="JL5" s="188"/>
      <c r="JM5" s="188"/>
      <c r="JN5" s="188"/>
      <c r="JO5" s="189"/>
      <c r="JP5" s="185"/>
      <c r="JQ5" s="188"/>
      <c r="JR5" s="189"/>
    </row>
    <row r="6" spans="1:278" ht="15.75" customHeight="1" thickBot="1" x14ac:dyDescent="0.35">
      <c r="A6" s="33"/>
      <c r="B6" s="34"/>
      <c r="C6" s="246"/>
      <c r="D6" s="249"/>
      <c r="E6" s="251"/>
      <c r="F6" s="263"/>
      <c r="G6" s="263"/>
      <c r="H6" s="263"/>
      <c r="I6" s="263"/>
      <c r="J6" s="259"/>
      <c r="K6" s="235" t="s">
        <v>564</v>
      </c>
      <c r="L6" s="256"/>
      <c r="M6" s="256"/>
      <c r="N6" s="256"/>
      <c r="O6" s="256"/>
      <c r="P6" s="257"/>
      <c r="Q6" s="259"/>
      <c r="R6" s="235" t="s">
        <v>565</v>
      </c>
      <c r="S6" s="257"/>
      <c r="T6" s="259"/>
      <c r="U6" s="235" t="s">
        <v>565</v>
      </c>
      <c r="V6" s="256"/>
      <c r="W6" s="256"/>
      <c r="X6" s="257"/>
      <c r="Y6" s="268"/>
      <c r="Z6" s="235" t="s">
        <v>565</v>
      </c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10"/>
      <c r="AP6" s="227"/>
      <c r="AQ6" s="234" t="s">
        <v>565</v>
      </c>
      <c r="AR6" s="193"/>
      <c r="AS6" s="266"/>
      <c r="AT6" s="242"/>
      <c r="AU6" s="242"/>
      <c r="AV6" s="242"/>
      <c r="AW6" s="242"/>
      <c r="AX6" s="242"/>
      <c r="AY6" s="242"/>
      <c r="AZ6" s="242"/>
      <c r="BA6" s="242"/>
      <c r="BB6" s="242"/>
      <c r="BC6" s="243"/>
      <c r="BD6" s="237"/>
      <c r="BE6" s="242" t="s">
        <v>564</v>
      </c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3"/>
      <c r="BQ6" s="237"/>
      <c r="BR6" s="218" t="s">
        <v>565</v>
      </c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9"/>
      <c r="CH6" s="213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9"/>
      <c r="CU6" s="213"/>
      <c r="CV6" s="218"/>
      <c r="CW6" s="218"/>
      <c r="CX6" s="218"/>
      <c r="CY6" s="218"/>
      <c r="CZ6" s="218"/>
      <c r="DA6" s="218"/>
      <c r="DB6" s="218"/>
      <c r="DC6" s="218"/>
      <c r="DD6" s="218"/>
      <c r="DE6" s="219"/>
      <c r="DF6" s="213"/>
      <c r="DG6" s="218" t="s">
        <v>564</v>
      </c>
      <c r="DH6" s="218"/>
      <c r="DI6" s="218"/>
      <c r="DJ6" s="218"/>
      <c r="DK6" s="218"/>
      <c r="DL6" s="219"/>
      <c r="DM6" s="213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9"/>
      <c r="ED6" s="213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9"/>
      <c r="EY6" s="213"/>
      <c r="EZ6" s="218" t="s">
        <v>565</v>
      </c>
      <c r="FA6" s="218"/>
      <c r="FB6" s="218"/>
      <c r="FC6" s="219"/>
      <c r="FD6" s="213"/>
      <c r="FE6" s="218" t="s">
        <v>564</v>
      </c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9"/>
      <c r="FQ6" s="213"/>
      <c r="FR6" s="276" t="s">
        <v>564</v>
      </c>
      <c r="FS6" s="277"/>
      <c r="FT6" s="278"/>
      <c r="FU6" s="278"/>
      <c r="FV6" s="278"/>
      <c r="FW6" s="278"/>
      <c r="FX6" s="278"/>
      <c r="FY6" s="278"/>
      <c r="FZ6" s="278"/>
      <c r="GA6" s="278"/>
      <c r="GB6" s="278"/>
      <c r="GC6" s="279"/>
      <c r="GD6" s="213"/>
      <c r="GE6" s="218"/>
      <c r="GF6" s="218"/>
      <c r="GG6" s="218"/>
      <c r="GH6" s="218"/>
      <c r="GI6" s="218"/>
      <c r="GJ6" s="218"/>
      <c r="GK6" s="218"/>
      <c r="GL6" s="218"/>
      <c r="GM6" s="218"/>
      <c r="GN6" s="219"/>
      <c r="GO6" s="185"/>
      <c r="GP6" s="202"/>
      <c r="GQ6" s="203"/>
      <c r="GR6" s="190"/>
      <c r="GS6" s="190"/>
      <c r="GT6" s="190"/>
      <c r="GU6" s="190"/>
      <c r="GV6" s="204"/>
      <c r="GW6" s="190"/>
      <c r="GX6" s="190"/>
      <c r="GY6" s="190"/>
      <c r="GZ6" s="190"/>
      <c r="HA6" s="190"/>
      <c r="HB6" s="190"/>
      <c r="HC6" s="191"/>
      <c r="HD6" s="185"/>
      <c r="HE6" s="202" t="s">
        <v>564</v>
      </c>
      <c r="HF6" s="203"/>
      <c r="HG6" s="190"/>
      <c r="HH6" s="190"/>
      <c r="HI6" s="190"/>
      <c r="HJ6" s="190"/>
      <c r="HK6" s="204"/>
      <c r="HL6" s="190"/>
      <c r="HM6" s="190"/>
      <c r="HN6" s="190"/>
      <c r="HO6" s="190"/>
      <c r="HP6" s="190"/>
      <c r="HQ6" s="190"/>
      <c r="HR6" s="191"/>
      <c r="HS6" s="185"/>
      <c r="HT6" s="202" t="s">
        <v>565</v>
      </c>
      <c r="HU6" s="203"/>
      <c r="HV6" s="190"/>
      <c r="HW6" s="190"/>
      <c r="HX6" s="190"/>
      <c r="HY6" s="190"/>
      <c r="HZ6" s="204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1"/>
      <c r="IL6" s="185"/>
      <c r="IM6" s="202" t="s">
        <v>565</v>
      </c>
      <c r="IN6" s="203"/>
      <c r="IO6" s="190"/>
      <c r="IP6" s="191"/>
      <c r="IQ6" s="185"/>
      <c r="IR6" s="190" t="s">
        <v>564</v>
      </c>
      <c r="IS6" s="191"/>
      <c r="IT6" s="185"/>
      <c r="IU6" s="202" t="s">
        <v>565</v>
      </c>
      <c r="IV6" s="203"/>
      <c r="IW6" s="190"/>
      <c r="IX6" s="190"/>
      <c r="IY6" s="204"/>
      <c r="IZ6" s="190"/>
      <c r="JA6" s="190"/>
      <c r="JB6" s="190"/>
      <c r="JC6" s="190"/>
      <c r="JD6" s="190"/>
      <c r="JE6" s="190"/>
      <c r="JF6" s="190"/>
      <c r="JG6" s="190"/>
      <c r="JH6" s="191"/>
      <c r="JI6" s="185"/>
      <c r="JJ6" s="202" t="s">
        <v>565</v>
      </c>
      <c r="JK6" s="203"/>
      <c r="JL6" s="204"/>
      <c r="JM6" s="190"/>
      <c r="JN6" s="190"/>
      <c r="JO6" s="191"/>
      <c r="JP6" s="185"/>
      <c r="JQ6" s="190" t="s">
        <v>564</v>
      </c>
      <c r="JR6" s="191"/>
    </row>
    <row r="7" spans="1:278" s="162" customFormat="1" ht="15.75" customHeight="1" thickBot="1" x14ac:dyDescent="0.35">
      <c r="A7" s="160"/>
      <c r="B7" s="161"/>
      <c r="C7" s="246"/>
      <c r="D7" s="249"/>
      <c r="E7" s="251"/>
      <c r="F7" s="263"/>
      <c r="G7" s="263"/>
      <c r="H7" s="263"/>
      <c r="I7" s="263"/>
      <c r="J7" s="259"/>
      <c r="K7" s="235" t="s">
        <v>14</v>
      </c>
      <c r="L7" s="256"/>
      <c r="M7" s="210" t="s">
        <v>15</v>
      </c>
      <c r="N7" s="235"/>
      <c r="O7" s="260" t="s">
        <v>16</v>
      </c>
      <c r="P7" s="261"/>
      <c r="Q7" s="259"/>
      <c r="R7" s="225" t="s">
        <v>13</v>
      </c>
      <c r="S7" s="244"/>
      <c r="T7" s="259"/>
      <c r="U7" s="210" t="s">
        <v>15</v>
      </c>
      <c r="V7" s="235"/>
      <c r="W7" s="260" t="s">
        <v>16</v>
      </c>
      <c r="X7" s="261"/>
      <c r="Y7" s="269"/>
      <c r="Z7" s="210" t="s">
        <v>14</v>
      </c>
      <c r="AA7" s="235"/>
      <c r="AB7" s="210" t="s">
        <v>15</v>
      </c>
      <c r="AC7" s="235"/>
      <c r="AD7" s="208" t="s">
        <v>16</v>
      </c>
      <c r="AE7" s="209"/>
      <c r="AF7" s="210" t="s">
        <v>91</v>
      </c>
      <c r="AG7" s="235"/>
      <c r="AH7" s="208" t="s">
        <v>87</v>
      </c>
      <c r="AI7" s="209"/>
      <c r="AJ7" s="210" t="s">
        <v>88</v>
      </c>
      <c r="AK7" s="235"/>
      <c r="AL7" s="208" t="s">
        <v>66</v>
      </c>
      <c r="AM7" s="209"/>
      <c r="AN7" s="273" t="s">
        <v>146</v>
      </c>
      <c r="AO7" s="273"/>
      <c r="AP7" s="227"/>
      <c r="AQ7" s="228" t="s">
        <v>66</v>
      </c>
      <c r="AR7" s="229"/>
      <c r="AS7" s="266"/>
      <c r="AT7" s="210"/>
      <c r="AU7" s="235"/>
      <c r="AV7" s="210"/>
      <c r="AW7" s="235"/>
      <c r="AX7" s="208"/>
      <c r="AY7" s="209"/>
      <c r="AZ7" s="208"/>
      <c r="BA7" s="209"/>
      <c r="BB7" s="210"/>
      <c r="BC7" s="244"/>
      <c r="BD7" s="237"/>
      <c r="BE7" s="210" t="s">
        <v>14</v>
      </c>
      <c r="BF7" s="235"/>
      <c r="BG7" s="210" t="s">
        <v>15</v>
      </c>
      <c r="BH7" s="235"/>
      <c r="BI7" s="208" t="s">
        <v>16</v>
      </c>
      <c r="BJ7" s="209"/>
      <c r="BK7" s="208" t="s">
        <v>87</v>
      </c>
      <c r="BL7" s="209"/>
      <c r="BM7" s="210" t="s">
        <v>88</v>
      </c>
      <c r="BN7" s="225"/>
      <c r="BO7" s="208" t="s">
        <v>66</v>
      </c>
      <c r="BP7" s="224"/>
      <c r="BQ7" s="237"/>
      <c r="BR7" s="192" t="s">
        <v>14</v>
      </c>
      <c r="BS7" s="207"/>
      <c r="BT7" s="192" t="s">
        <v>15</v>
      </c>
      <c r="BU7" s="207"/>
      <c r="BV7" s="208" t="s">
        <v>16</v>
      </c>
      <c r="BW7" s="209"/>
      <c r="BX7" s="192" t="s">
        <v>146</v>
      </c>
      <c r="BY7" s="207"/>
      <c r="BZ7" s="192" t="s">
        <v>91</v>
      </c>
      <c r="CA7" s="207"/>
      <c r="CB7" s="208" t="s">
        <v>87</v>
      </c>
      <c r="CC7" s="209"/>
      <c r="CD7" s="192" t="s">
        <v>88</v>
      </c>
      <c r="CE7" s="207"/>
      <c r="CF7" s="208" t="s">
        <v>66</v>
      </c>
      <c r="CG7" s="224"/>
      <c r="CH7" s="213"/>
      <c r="CI7" s="192"/>
      <c r="CJ7" s="207"/>
      <c r="CK7" s="208"/>
      <c r="CL7" s="209"/>
      <c r="CM7" s="192"/>
      <c r="CN7" s="207"/>
      <c r="CO7" s="192"/>
      <c r="CP7" s="207"/>
      <c r="CQ7" s="192"/>
      <c r="CR7" s="207"/>
      <c r="CS7" s="208"/>
      <c r="CT7" s="224"/>
      <c r="CU7" s="213"/>
      <c r="CV7" s="192"/>
      <c r="CW7" s="207"/>
      <c r="CX7" s="192"/>
      <c r="CY7" s="207"/>
      <c r="CZ7" s="208"/>
      <c r="DA7" s="209"/>
      <c r="DB7" s="208"/>
      <c r="DC7" s="209"/>
      <c r="DD7" s="208"/>
      <c r="DE7" s="224"/>
      <c r="DF7" s="213"/>
      <c r="DG7" s="192" t="s">
        <v>14</v>
      </c>
      <c r="DH7" s="207"/>
      <c r="DI7" s="192" t="s">
        <v>15</v>
      </c>
      <c r="DJ7" s="207"/>
      <c r="DK7" s="208" t="s">
        <v>16</v>
      </c>
      <c r="DL7" s="224"/>
      <c r="DM7" s="213"/>
      <c r="DN7" s="192"/>
      <c r="DO7" s="207"/>
      <c r="DP7" s="192"/>
      <c r="DQ7" s="207"/>
      <c r="DR7" s="208"/>
      <c r="DS7" s="209"/>
      <c r="DT7" s="192"/>
      <c r="DU7" s="207"/>
      <c r="DV7" s="192"/>
      <c r="DW7" s="207"/>
      <c r="DX7" s="208"/>
      <c r="DY7" s="209"/>
      <c r="DZ7" s="192"/>
      <c r="EA7" s="207"/>
      <c r="EB7" s="192"/>
      <c r="EC7" s="193"/>
      <c r="ED7" s="213"/>
      <c r="EE7" s="192"/>
      <c r="EF7" s="207"/>
      <c r="EG7" s="192"/>
      <c r="EH7" s="207"/>
      <c r="EI7" s="208"/>
      <c r="EJ7" s="209"/>
      <c r="EK7" s="192"/>
      <c r="EL7" s="207"/>
      <c r="EM7" s="192"/>
      <c r="EN7" s="207"/>
      <c r="EO7" s="208"/>
      <c r="EP7" s="209"/>
      <c r="EQ7" s="192"/>
      <c r="ER7" s="207"/>
      <c r="ES7" s="192"/>
      <c r="ET7" s="207"/>
      <c r="EU7" s="208"/>
      <c r="EV7" s="209"/>
      <c r="EW7" s="192"/>
      <c r="EX7" s="193"/>
      <c r="EY7" s="213"/>
      <c r="EZ7" s="192" t="s">
        <v>15</v>
      </c>
      <c r="FA7" s="207"/>
      <c r="FB7" s="274" t="s">
        <v>87</v>
      </c>
      <c r="FC7" s="275"/>
      <c r="FD7" s="213"/>
      <c r="FE7" s="192" t="s">
        <v>14</v>
      </c>
      <c r="FF7" s="207"/>
      <c r="FG7" s="192" t="s">
        <v>15</v>
      </c>
      <c r="FH7" s="207"/>
      <c r="FI7" s="208" t="s">
        <v>16</v>
      </c>
      <c r="FJ7" s="209"/>
      <c r="FK7" s="208" t="s">
        <v>87</v>
      </c>
      <c r="FL7" s="209"/>
      <c r="FM7" s="192" t="s">
        <v>88</v>
      </c>
      <c r="FN7" s="207"/>
      <c r="FO7" s="192" t="s">
        <v>66</v>
      </c>
      <c r="FP7" s="193"/>
      <c r="FQ7" s="213"/>
      <c r="FR7" s="205" t="s">
        <v>146</v>
      </c>
      <c r="FS7" s="206"/>
      <c r="FT7" s="192" t="s">
        <v>91</v>
      </c>
      <c r="FU7" s="207"/>
      <c r="FV7" s="192" t="s">
        <v>718</v>
      </c>
      <c r="FW7" s="207"/>
      <c r="FX7" s="192" t="s">
        <v>579</v>
      </c>
      <c r="FY7" s="207"/>
      <c r="FZ7" s="192" t="s">
        <v>831</v>
      </c>
      <c r="GA7" s="207"/>
      <c r="GB7" s="192" t="s">
        <v>717</v>
      </c>
      <c r="GC7" s="193"/>
      <c r="GD7" s="213"/>
      <c r="GE7" s="192"/>
      <c r="GF7" s="207"/>
      <c r="GG7" s="192"/>
      <c r="GH7" s="207"/>
      <c r="GI7" s="192"/>
      <c r="GJ7" s="207"/>
      <c r="GK7" s="208"/>
      <c r="GL7" s="209"/>
      <c r="GM7" s="192"/>
      <c r="GN7" s="193"/>
      <c r="GO7" s="185"/>
      <c r="GP7" s="205"/>
      <c r="GQ7" s="206"/>
      <c r="GR7" s="192"/>
      <c r="GS7" s="207"/>
      <c r="GT7" s="192"/>
      <c r="GU7" s="207"/>
      <c r="GV7" s="192"/>
      <c r="GW7" s="207"/>
      <c r="GX7" s="208"/>
      <c r="GY7" s="209"/>
      <c r="GZ7" s="192"/>
      <c r="HA7" s="207"/>
      <c r="HB7" s="192"/>
      <c r="HC7" s="193"/>
      <c r="HD7" s="185"/>
      <c r="HE7" s="205" t="s">
        <v>14</v>
      </c>
      <c r="HF7" s="206"/>
      <c r="HG7" s="192" t="s">
        <v>15</v>
      </c>
      <c r="HH7" s="207"/>
      <c r="HI7" s="208" t="s">
        <v>16</v>
      </c>
      <c r="HJ7" s="209"/>
      <c r="HK7" s="192" t="s">
        <v>888</v>
      </c>
      <c r="HL7" s="207"/>
      <c r="HM7" s="208" t="s">
        <v>87</v>
      </c>
      <c r="HN7" s="209"/>
      <c r="HO7" s="208" t="s">
        <v>66</v>
      </c>
      <c r="HP7" s="209"/>
      <c r="HQ7" s="210" t="s">
        <v>891</v>
      </c>
      <c r="HR7" s="211"/>
      <c r="HS7" s="185"/>
      <c r="HT7" s="205" t="s">
        <v>14</v>
      </c>
      <c r="HU7" s="206"/>
      <c r="HV7" s="192" t="s">
        <v>15</v>
      </c>
      <c r="HW7" s="207"/>
      <c r="HX7" s="208" t="s">
        <v>16</v>
      </c>
      <c r="HY7" s="209"/>
      <c r="HZ7" s="192" t="s">
        <v>146</v>
      </c>
      <c r="IA7" s="207"/>
      <c r="IB7" s="192" t="s">
        <v>888</v>
      </c>
      <c r="IC7" s="207"/>
      <c r="ID7" s="208" t="s">
        <v>87</v>
      </c>
      <c r="IE7" s="209"/>
      <c r="IF7" s="208" t="s">
        <v>66</v>
      </c>
      <c r="IG7" s="209"/>
      <c r="IH7" s="192" t="s">
        <v>890</v>
      </c>
      <c r="II7" s="207"/>
      <c r="IJ7" s="192" t="s">
        <v>889</v>
      </c>
      <c r="IK7" s="193"/>
      <c r="IL7" s="185"/>
      <c r="IM7" s="205" t="s">
        <v>895</v>
      </c>
      <c r="IN7" s="206"/>
      <c r="IO7" s="192" t="s">
        <v>896</v>
      </c>
      <c r="IP7" s="193"/>
      <c r="IQ7" s="185"/>
      <c r="IR7" s="192" t="s">
        <v>899</v>
      </c>
      <c r="IS7" s="193"/>
      <c r="IT7" s="185"/>
      <c r="IU7" s="192" t="s">
        <v>903</v>
      </c>
      <c r="IV7" s="207"/>
      <c r="IW7" s="205" t="s">
        <v>888</v>
      </c>
      <c r="IX7" s="206"/>
      <c r="IY7" s="192" t="s">
        <v>904</v>
      </c>
      <c r="IZ7" s="207"/>
      <c r="JA7" s="192" t="s">
        <v>579</v>
      </c>
      <c r="JB7" s="207"/>
      <c r="JC7" s="192" t="s">
        <v>831</v>
      </c>
      <c r="JD7" s="207"/>
      <c r="JE7" s="192" t="s">
        <v>905</v>
      </c>
      <c r="JF7" s="207"/>
      <c r="JG7" s="192" t="s">
        <v>717</v>
      </c>
      <c r="JH7" s="193"/>
      <c r="JI7" s="185"/>
      <c r="JJ7" s="192" t="s">
        <v>14</v>
      </c>
      <c r="JK7" s="207"/>
      <c r="JL7" s="208" t="s">
        <v>16</v>
      </c>
      <c r="JM7" s="209"/>
      <c r="JN7" s="208" t="s">
        <v>87</v>
      </c>
      <c r="JO7" s="224"/>
      <c r="JP7" s="185"/>
      <c r="JQ7" s="192" t="s">
        <v>895</v>
      </c>
      <c r="JR7" s="193"/>
    </row>
    <row r="8" spans="1:278" x14ac:dyDescent="0.3">
      <c r="A8" s="35"/>
      <c r="B8" s="36"/>
      <c r="C8" s="247"/>
      <c r="D8" s="250"/>
      <c r="E8" s="252"/>
      <c r="F8" s="264"/>
      <c r="G8" s="264"/>
      <c r="H8" s="264"/>
      <c r="I8" s="264"/>
      <c r="J8" s="259"/>
      <c r="K8" s="6" t="s">
        <v>3</v>
      </c>
      <c r="L8" s="7" t="s">
        <v>4</v>
      </c>
      <c r="M8" s="6" t="s">
        <v>3</v>
      </c>
      <c r="N8" s="7" t="s">
        <v>4</v>
      </c>
      <c r="O8" s="7" t="s">
        <v>3</v>
      </c>
      <c r="P8" s="8" t="s">
        <v>4</v>
      </c>
      <c r="Q8" s="259"/>
      <c r="R8" s="6" t="s">
        <v>3</v>
      </c>
      <c r="S8" s="9" t="s">
        <v>4</v>
      </c>
      <c r="T8" s="259"/>
      <c r="U8" s="6" t="s">
        <v>3</v>
      </c>
      <c r="V8" s="7" t="s">
        <v>4</v>
      </c>
      <c r="W8" s="7" t="s">
        <v>3</v>
      </c>
      <c r="X8" s="8" t="s">
        <v>4</v>
      </c>
      <c r="Y8" s="270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27"/>
      <c r="AQ8" s="7" t="s">
        <v>3</v>
      </c>
      <c r="AR8" s="8" t="s">
        <v>4</v>
      </c>
      <c r="AS8" s="266"/>
      <c r="AT8" s="7"/>
      <c r="AU8" s="7"/>
      <c r="AV8" s="7"/>
      <c r="AW8" s="7"/>
      <c r="AX8" s="7"/>
      <c r="AY8" s="7"/>
      <c r="AZ8" s="7"/>
      <c r="BA8" s="7"/>
      <c r="BB8" s="7"/>
      <c r="BC8" s="8"/>
      <c r="BD8" s="237"/>
      <c r="BE8" s="7" t="s">
        <v>3</v>
      </c>
      <c r="BF8" s="7" t="s">
        <v>4</v>
      </c>
      <c r="BG8" s="7" t="s">
        <v>3</v>
      </c>
      <c r="BH8" s="7" t="s">
        <v>4</v>
      </c>
      <c r="BI8" s="7" t="s">
        <v>3</v>
      </c>
      <c r="BJ8" s="7" t="s">
        <v>4</v>
      </c>
      <c r="BK8" s="7" t="s">
        <v>3</v>
      </c>
      <c r="BL8" s="7" t="s">
        <v>4</v>
      </c>
      <c r="BM8" s="7" t="s">
        <v>3</v>
      </c>
      <c r="BN8" s="7" t="s">
        <v>4</v>
      </c>
      <c r="BO8" s="7" t="s">
        <v>3</v>
      </c>
      <c r="BP8" s="8" t="s">
        <v>4</v>
      </c>
      <c r="BQ8" s="237"/>
      <c r="BR8" s="106" t="s">
        <v>3</v>
      </c>
      <c r="BS8" s="106" t="s">
        <v>4</v>
      </c>
      <c r="BT8" s="106" t="s">
        <v>3</v>
      </c>
      <c r="BU8" s="106" t="s">
        <v>4</v>
      </c>
      <c r="BV8" s="106" t="s">
        <v>3</v>
      </c>
      <c r="BW8" s="106" t="s">
        <v>4</v>
      </c>
      <c r="BX8" s="106" t="s">
        <v>3</v>
      </c>
      <c r="BY8" s="106" t="s">
        <v>4</v>
      </c>
      <c r="BZ8" s="106" t="s">
        <v>3</v>
      </c>
      <c r="CA8" s="106" t="s">
        <v>4</v>
      </c>
      <c r="CB8" s="106" t="s">
        <v>3</v>
      </c>
      <c r="CC8" s="106" t="s">
        <v>4</v>
      </c>
      <c r="CD8" s="106" t="s">
        <v>3</v>
      </c>
      <c r="CE8" s="106" t="s">
        <v>4</v>
      </c>
      <c r="CF8" s="106" t="s">
        <v>3</v>
      </c>
      <c r="CG8" s="107" t="s">
        <v>4</v>
      </c>
      <c r="CH8" s="213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7"/>
      <c r="CU8" s="213"/>
      <c r="CV8" s="106"/>
      <c r="CW8" s="106"/>
      <c r="CX8" s="106"/>
      <c r="CY8" s="106"/>
      <c r="CZ8" s="106"/>
      <c r="DA8" s="106"/>
      <c r="DB8" s="106"/>
      <c r="DC8" s="106"/>
      <c r="DD8" s="106"/>
      <c r="DE8" s="107"/>
      <c r="DF8" s="213"/>
      <c r="DG8" s="106" t="s">
        <v>3</v>
      </c>
      <c r="DH8" s="106" t="s">
        <v>4</v>
      </c>
      <c r="DI8" s="106" t="s">
        <v>3</v>
      </c>
      <c r="DJ8" s="106" t="s">
        <v>4</v>
      </c>
      <c r="DK8" s="106" t="s">
        <v>3</v>
      </c>
      <c r="DL8" s="107" t="s">
        <v>4</v>
      </c>
      <c r="DM8" s="213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7"/>
      <c r="ED8" s="213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7"/>
      <c r="EY8" s="213"/>
      <c r="EZ8" s="106" t="s">
        <v>3</v>
      </c>
      <c r="FA8" s="106" t="s">
        <v>4</v>
      </c>
      <c r="FB8" s="106" t="s">
        <v>3</v>
      </c>
      <c r="FC8" s="107" t="s">
        <v>4</v>
      </c>
      <c r="FD8" s="213"/>
      <c r="FE8" s="106" t="s">
        <v>3</v>
      </c>
      <c r="FF8" s="106" t="s">
        <v>4</v>
      </c>
      <c r="FG8" s="106" t="s">
        <v>3</v>
      </c>
      <c r="FH8" s="106" t="s">
        <v>4</v>
      </c>
      <c r="FI8" s="106" t="s">
        <v>3</v>
      </c>
      <c r="FJ8" s="106" t="s">
        <v>4</v>
      </c>
      <c r="FK8" s="106" t="s">
        <v>3</v>
      </c>
      <c r="FL8" s="106" t="s">
        <v>4</v>
      </c>
      <c r="FM8" s="106" t="s">
        <v>3</v>
      </c>
      <c r="FN8" s="106" t="s">
        <v>4</v>
      </c>
      <c r="FO8" s="106" t="s">
        <v>3</v>
      </c>
      <c r="FP8" s="107" t="s">
        <v>4</v>
      </c>
      <c r="FQ8" s="213"/>
      <c r="FR8" s="134" t="s">
        <v>3</v>
      </c>
      <c r="FS8" s="134" t="s">
        <v>4</v>
      </c>
      <c r="FT8" s="106" t="s">
        <v>3</v>
      </c>
      <c r="FU8" s="106" t="s">
        <v>4</v>
      </c>
      <c r="FV8" s="106" t="s">
        <v>3</v>
      </c>
      <c r="FW8" s="106" t="s">
        <v>4</v>
      </c>
      <c r="FX8" s="106" t="s">
        <v>3</v>
      </c>
      <c r="FY8" s="106" t="s">
        <v>4</v>
      </c>
      <c r="FZ8" s="106" t="s">
        <v>3</v>
      </c>
      <c r="GA8" s="106" t="s">
        <v>4</v>
      </c>
      <c r="GB8" s="106" t="s">
        <v>3</v>
      </c>
      <c r="GC8" s="107" t="s">
        <v>4</v>
      </c>
      <c r="GD8" s="213"/>
      <c r="GE8" s="106"/>
      <c r="GF8" s="106"/>
      <c r="GG8" s="106"/>
      <c r="GH8" s="106"/>
      <c r="GI8" s="106"/>
      <c r="GJ8" s="106"/>
      <c r="GK8" s="106"/>
      <c r="GL8" s="106"/>
      <c r="GM8" s="106"/>
      <c r="GN8" s="107"/>
      <c r="GO8" s="185"/>
      <c r="GP8" s="134"/>
      <c r="GQ8" s="134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7"/>
      <c r="HD8" s="185"/>
      <c r="HE8" s="134" t="s">
        <v>3</v>
      </c>
      <c r="HF8" s="134" t="s">
        <v>4</v>
      </c>
      <c r="HG8" s="106" t="s">
        <v>3</v>
      </c>
      <c r="HH8" s="106" t="s">
        <v>4</v>
      </c>
      <c r="HI8" s="106" t="s">
        <v>3</v>
      </c>
      <c r="HJ8" s="106" t="s">
        <v>4</v>
      </c>
      <c r="HK8" s="106" t="s">
        <v>3</v>
      </c>
      <c r="HL8" s="106" t="s">
        <v>4</v>
      </c>
      <c r="HM8" s="106" t="s">
        <v>3</v>
      </c>
      <c r="HN8" s="106" t="s">
        <v>4</v>
      </c>
      <c r="HO8" s="106" t="s">
        <v>3</v>
      </c>
      <c r="HP8" s="106" t="s">
        <v>4</v>
      </c>
      <c r="HQ8" s="106" t="s">
        <v>3</v>
      </c>
      <c r="HR8" s="107" t="s">
        <v>4</v>
      </c>
      <c r="HS8" s="185"/>
      <c r="HT8" s="134" t="s">
        <v>3</v>
      </c>
      <c r="HU8" s="134" t="s">
        <v>4</v>
      </c>
      <c r="HV8" s="106" t="s">
        <v>3</v>
      </c>
      <c r="HW8" s="106" t="s">
        <v>4</v>
      </c>
      <c r="HX8" s="106" t="s">
        <v>3</v>
      </c>
      <c r="HY8" s="106" t="s">
        <v>4</v>
      </c>
      <c r="HZ8" s="106" t="s">
        <v>3</v>
      </c>
      <c r="IA8" s="106" t="s">
        <v>4</v>
      </c>
      <c r="IB8" s="106" t="s">
        <v>3</v>
      </c>
      <c r="IC8" s="106" t="s">
        <v>4</v>
      </c>
      <c r="ID8" s="106" t="s">
        <v>3</v>
      </c>
      <c r="IE8" s="106" t="s">
        <v>4</v>
      </c>
      <c r="IF8" s="106" t="s">
        <v>3</v>
      </c>
      <c r="IG8" s="106" t="s">
        <v>4</v>
      </c>
      <c r="IH8" s="106" t="s">
        <v>3</v>
      </c>
      <c r="II8" s="106" t="s">
        <v>4</v>
      </c>
      <c r="IJ8" s="106" t="s">
        <v>3</v>
      </c>
      <c r="IK8" s="107" t="s">
        <v>4</v>
      </c>
      <c r="IL8" s="185"/>
      <c r="IM8" s="134" t="s">
        <v>3</v>
      </c>
      <c r="IN8" s="134" t="s">
        <v>4</v>
      </c>
      <c r="IO8" s="106" t="s">
        <v>3</v>
      </c>
      <c r="IP8" s="107" t="s">
        <v>4</v>
      </c>
      <c r="IQ8" s="185"/>
      <c r="IR8" s="106" t="s">
        <v>3</v>
      </c>
      <c r="IS8" s="107" t="s">
        <v>4</v>
      </c>
      <c r="IT8" s="185"/>
      <c r="IU8" s="134" t="s">
        <v>3</v>
      </c>
      <c r="IV8" s="134" t="s">
        <v>4</v>
      </c>
      <c r="IW8" s="134" t="s">
        <v>3</v>
      </c>
      <c r="IX8" s="134" t="s">
        <v>4</v>
      </c>
      <c r="IY8" s="134" t="s">
        <v>3</v>
      </c>
      <c r="IZ8" s="134" t="s">
        <v>4</v>
      </c>
      <c r="JA8" s="134" t="s">
        <v>3</v>
      </c>
      <c r="JB8" s="134" t="s">
        <v>4</v>
      </c>
      <c r="JC8" s="134" t="s">
        <v>3</v>
      </c>
      <c r="JD8" s="134" t="s">
        <v>4</v>
      </c>
      <c r="JE8" s="134" t="s">
        <v>3</v>
      </c>
      <c r="JF8" s="134" t="s">
        <v>4</v>
      </c>
      <c r="JG8" s="106" t="s">
        <v>3</v>
      </c>
      <c r="JH8" s="107" t="s">
        <v>4</v>
      </c>
      <c r="JI8" s="185"/>
      <c r="JJ8" s="134" t="s">
        <v>3</v>
      </c>
      <c r="JK8" s="134" t="s">
        <v>4</v>
      </c>
      <c r="JL8" s="134" t="s">
        <v>3</v>
      </c>
      <c r="JM8" s="134" t="s">
        <v>4</v>
      </c>
      <c r="JN8" s="106" t="s">
        <v>3</v>
      </c>
      <c r="JO8" s="107" t="s">
        <v>4</v>
      </c>
      <c r="JP8" s="185"/>
      <c r="JQ8" s="106" t="s">
        <v>3</v>
      </c>
      <c r="JR8" s="107" t="s">
        <v>4</v>
      </c>
    </row>
    <row r="9" spans="1:278" ht="15" hidden="1" customHeight="1" x14ac:dyDescent="0.3">
      <c r="B9" s="37">
        <v>220</v>
      </c>
      <c r="C9" s="30" t="s">
        <v>28</v>
      </c>
      <c r="D9" s="38">
        <v>1994</v>
      </c>
      <c r="E9" s="62">
        <f t="shared" ref="E9" si="0">J9+Q9+T9+Y9+AP9+AS9+BD9+BQ9+CH9+CU9+DF9+DM9+ED9+EY9+FD9+FQ9+GD9+GO9+HD9+HS9+IL9+IQ9+IT9+JI9+JP9</f>
        <v>1451.7</v>
      </c>
      <c r="F9" s="47" t="s">
        <v>410</v>
      </c>
      <c r="G9" s="47"/>
      <c r="H9" s="47" t="s">
        <v>477</v>
      </c>
      <c r="I9" s="47" t="s">
        <v>478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" si="1">S9</f>
        <v>0</v>
      </c>
      <c r="R9" s="49"/>
      <c r="S9" s="52"/>
      <c r="T9" s="48">
        <f t="shared" ref="T9" si="2">V9+X9</f>
        <v>0</v>
      </c>
      <c r="U9" s="49"/>
      <c r="V9" s="50"/>
      <c r="W9" s="51"/>
      <c r="X9" s="52"/>
      <c r="Y9" s="53">
        <f>AA9+AC9+AE9+AG9+AI9+AK9+AM9</f>
        <v>402.75</v>
      </c>
      <c r="Z9" s="110"/>
      <c r="AA9" s="55"/>
      <c r="AB9" s="110">
        <v>1</v>
      </c>
      <c r="AC9" s="55">
        <f>110*0.9</f>
        <v>99</v>
      </c>
      <c r="AD9" s="84">
        <v>1</v>
      </c>
      <c r="AE9" s="85">
        <f>110*0.9*1.5</f>
        <v>148.5</v>
      </c>
      <c r="AF9" s="110"/>
      <c r="AG9" s="55"/>
      <c r="AH9" s="84">
        <v>2</v>
      </c>
      <c r="AI9" s="85">
        <f>60*0.9*1.5</f>
        <v>81</v>
      </c>
      <c r="AJ9" s="110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95">
        <f t="shared" ref="AP9" si="3">AR9</f>
        <v>27</v>
      </c>
      <c r="AQ9" s="99">
        <v>8</v>
      </c>
      <c r="AR9" s="100">
        <f>10*1.8*1.5</f>
        <v>27</v>
      </c>
      <c r="AS9" s="89">
        <f t="shared" ref="AS9" si="4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101">
        <v>1</v>
      </c>
      <c r="BW9" s="102">
        <f>110*1.5</f>
        <v>165</v>
      </c>
      <c r="BX9" s="18">
        <v>1</v>
      </c>
      <c r="BY9" s="17">
        <f>110</f>
        <v>110</v>
      </c>
      <c r="BZ9" s="51"/>
      <c r="CA9" s="50"/>
      <c r="CB9" s="101">
        <v>2</v>
      </c>
      <c r="CC9" s="102">
        <f>60*1.5</f>
        <v>90</v>
      </c>
      <c r="CD9" s="51"/>
      <c r="CE9" s="50"/>
      <c r="CF9" s="101">
        <v>1</v>
      </c>
      <c r="CG9" s="103">
        <f>55*1.5</f>
        <v>82.5</v>
      </c>
      <c r="CH9" s="53">
        <f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" si="5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" si="6">DH9+DJ9+DL9</f>
        <v>0</v>
      </c>
      <c r="DG9" s="51"/>
      <c r="DH9" s="50"/>
      <c r="DI9" s="50"/>
      <c r="DJ9" s="50"/>
      <c r="DK9" s="51"/>
      <c r="DL9" s="52"/>
      <c r="DM9" s="53">
        <f t="shared" ref="DM9" si="7"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>
        <f t="shared" ref="ED9" si="8">EF9+EH9+EJ9+EL9+EN9+EP9+ER9+ET9+EV9+EX9</f>
        <v>0</v>
      </c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53">
        <f t="shared" ref="EY9" si="9">FA9+FC9</f>
        <v>62.5</v>
      </c>
      <c r="EZ9" s="51">
        <v>7</v>
      </c>
      <c r="FA9" s="50">
        <f>25*2.5</f>
        <v>62.5</v>
      </c>
      <c r="FB9" s="51"/>
      <c r="FC9" s="52"/>
      <c r="FD9" s="53">
        <f t="shared" ref="FD9" si="10">FF9+FH9+FJ9+FL9+FN9+FP9</f>
        <v>0</v>
      </c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>
        <f t="shared" ref="FQ9" si="11">FS9+FU9+FW9+FY9+GA9+GC9</f>
        <v>0</v>
      </c>
      <c r="FR9" s="122"/>
      <c r="FS9" s="122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>
        <f t="shared" ref="GD9" si="12">GF9+GH9+GJ9+GL9+GN9</f>
        <v>0</v>
      </c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>
        <f t="shared" ref="GO9" si="13">GQ9+GS9+GU9+GW9+GY9+HA9+HC9</f>
        <v>0</v>
      </c>
      <c r="GP9" s="125"/>
      <c r="GQ9" s="125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>
        <f t="shared" ref="HD9" si="14">HF9+HH9+HJ9+HL9+HN9+HP9+HR9</f>
        <v>0</v>
      </c>
      <c r="HE9" s="125"/>
      <c r="HF9" s="125"/>
      <c r="HG9" s="51"/>
      <c r="HH9" s="50"/>
      <c r="HI9" s="51"/>
      <c r="HJ9" s="50"/>
      <c r="HK9" s="50"/>
      <c r="HL9" s="50"/>
      <c r="HM9" s="158"/>
      <c r="HN9" s="50"/>
      <c r="HO9" s="50"/>
      <c r="HP9" s="50"/>
      <c r="HQ9" s="51"/>
      <c r="HR9" s="52"/>
      <c r="HS9" s="48">
        <f>HU9+HW9+HY9+IA9+IC9+IE9+IG9+II9+IK9</f>
        <v>456.95</v>
      </c>
      <c r="HT9" s="136"/>
      <c r="HU9" s="140"/>
      <c r="HV9" s="51">
        <v>1</v>
      </c>
      <c r="HW9" s="50">
        <f>110*1.3</f>
        <v>143</v>
      </c>
      <c r="HX9" s="101">
        <v>2</v>
      </c>
      <c r="HY9" s="102">
        <f>80*1.3*1.5</f>
        <v>156</v>
      </c>
      <c r="HZ9" s="51"/>
      <c r="IA9" s="50"/>
      <c r="IB9" s="51"/>
      <c r="IC9" s="50"/>
      <c r="ID9" s="101">
        <v>5</v>
      </c>
      <c r="IE9" s="102">
        <f>26*1.3*1.5</f>
        <v>50.7</v>
      </c>
      <c r="IF9" s="164">
        <v>1</v>
      </c>
      <c r="IG9" s="102">
        <f>55*1.3*1.5</f>
        <v>107.25</v>
      </c>
      <c r="IH9" s="129"/>
      <c r="II9" s="50"/>
      <c r="IJ9" s="51"/>
      <c r="IK9" s="52"/>
      <c r="IL9" s="48">
        <f>IN9+IP9</f>
        <v>0</v>
      </c>
      <c r="IM9" s="136"/>
      <c r="IN9" s="140"/>
      <c r="IO9" s="51"/>
      <c r="IP9" s="52"/>
      <c r="IQ9" s="48">
        <f t="shared" ref="IQ9" si="15">IS9</f>
        <v>0</v>
      </c>
      <c r="IR9" s="51"/>
      <c r="IS9" s="52"/>
      <c r="IT9" s="48">
        <f>IV9+IX9+IZ9+JB9+JD9+JF9+JH9</f>
        <v>55</v>
      </c>
      <c r="IU9" s="136"/>
      <c r="IV9" s="140"/>
      <c r="IW9" s="51"/>
      <c r="IX9" s="50"/>
      <c r="IY9" s="51"/>
      <c r="IZ9" s="50"/>
      <c r="JA9" s="129"/>
      <c r="JB9" s="50"/>
      <c r="JC9" s="51">
        <v>1</v>
      </c>
      <c r="JD9" s="50">
        <f>55</f>
        <v>55</v>
      </c>
      <c r="JE9" s="51"/>
      <c r="JF9" s="50"/>
      <c r="JG9" s="51"/>
      <c r="JH9" s="52"/>
      <c r="JI9" s="48">
        <f t="shared" ref="JI9" si="16">JK9+JM9+JO9</f>
        <v>0</v>
      </c>
      <c r="JJ9" s="136"/>
      <c r="JK9" s="140"/>
      <c r="JL9" s="51"/>
      <c r="JM9" s="50"/>
      <c r="JN9" s="51"/>
      <c r="JO9" s="52"/>
      <c r="JP9" s="48">
        <f t="shared" ref="JP9" si="17">JR9</f>
        <v>0</v>
      </c>
      <c r="JQ9" s="51"/>
      <c r="JR9" s="52"/>
    </row>
    <row r="10" spans="1:278" ht="15" customHeight="1" x14ac:dyDescent="0.3">
      <c r="A10" s="176">
        <v>1</v>
      </c>
      <c r="B10" s="177">
        <v>6807</v>
      </c>
      <c r="C10" s="178" t="s">
        <v>174</v>
      </c>
      <c r="D10" s="179">
        <v>2008</v>
      </c>
      <c r="E10" s="180">
        <f t="shared" ref="E10:E73" si="18">J10+Q10+T10+Y10+AP10+AS10+BD10+BQ10+CH10+CU10+DF10+DM10+ED10+EY10+FD10+FQ10+GD10+GO10+HD10+HS10+IL10+IQ10+IT10+JI10+JP10</f>
        <v>1001.25</v>
      </c>
      <c r="F10" s="181" t="s">
        <v>409</v>
      </c>
      <c r="G10" s="181"/>
      <c r="H10" s="47" t="s">
        <v>428</v>
      </c>
      <c r="I10" s="47"/>
      <c r="J10" s="182">
        <f>L10+P10</f>
        <v>44</v>
      </c>
      <c r="K10" s="49"/>
      <c r="L10" s="50"/>
      <c r="M10" s="18">
        <v>1</v>
      </c>
      <c r="N10" s="17">
        <f>110*0.4</f>
        <v>44</v>
      </c>
      <c r="O10" s="51">
        <v>1</v>
      </c>
      <c r="P10" s="52">
        <f>110*0.4</f>
        <v>44</v>
      </c>
      <c r="Q10" s="182">
        <f t="shared" ref="Q10:Q73" si="19">S10</f>
        <v>110</v>
      </c>
      <c r="R10" s="49">
        <v>1</v>
      </c>
      <c r="S10" s="52">
        <f>110</f>
        <v>110</v>
      </c>
      <c r="T10" s="48">
        <f t="shared" ref="T10:T73" si="20">V10+X10</f>
        <v>0</v>
      </c>
      <c r="U10" s="49"/>
      <c r="V10" s="50"/>
      <c r="W10" s="51"/>
      <c r="X10" s="52"/>
      <c r="Y10" s="183">
        <f t="shared" ref="Y10:Y16" si="21">AA10+AC10+AE10+AG10+AI10+AK10+AM10+AO10</f>
        <v>0</v>
      </c>
      <c r="Z10" s="54"/>
      <c r="AA10" s="55"/>
      <c r="AB10" s="54"/>
      <c r="AC10" s="55"/>
      <c r="AD10" s="114"/>
      <c r="AE10" s="55"/>
      <c r="AF10" s="54"/>
      <c r="AG10" s="55"/>
      <c r="AH10" s="105"/>
      <c r="AI10" s="55"/>
      <c r="AJ10" s="54"/>
      <c r="AK10" s="55"/>
      <c r="AL10" s="105"/>
      <c r="AM10" s="55"/>
      <c r="AN10" s="54"/>
      <c r="AO10" s="88"/>
      <c r="AP10" s="95">
        <f t="shared" ref="AP10:AP73" si="22">AR10</f>
        <v>0</v>
      </c>
      <c r="AQ10" s="97"/>
      <c r="AR10" s="92"/>
      <c r="AS10" s="89"/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83">
        <f>BF10+BH10+BJ10+BL10+BP10</f>
        <v>250.25</v>
      </c>
      <c r="BE10" s="11"/>
      <c r="BF10" s="10"/>
      <c r="BG10" s="11">
        <v>1</v>
      </c>
      <c r="BH10" s="10">
        <f>110*0.7</f>
        <v>77</v>
      </c>
      <c r="BI10" s="101">
        <v>1</v>
      </c>
      <c r="BJ10" s="102">
        <f>110*0.7*1.5</f>
        <v>115.5</v>
      </c>
      <c r="BK10" s="101">
        <v>8</v>
      </c>
      <c r="BL10" s="102">
        <f>15*0.7*1.5</f>
        <v>15.75</v>
      </c>
      <c r="BM10" s="18">
        <v>1</v>
      </c>
      <c r="BN10" s="17">
        <f>80*0.7</f>
        <v>56</v>
      </c>
      <c r="BO10" s="101">
        <v>2</v>
      </c>
      <c r="BP10" s="103">
        <f>40*0.7*1.5</f>
        <v>42</v>
      </c>
      <c r="BQ10" s="183">
        <f t="shared" ref="BQ10:BQ19" si="23">BS10+BU10+BW10+BY10+CA10+CC10+CE10+CG10</f>
        <v>0</v>
      </c>
      <c r="BR10" s="51"/>
      <c r="BS10" s="50"/>
      <c r="BT10" s="51"/>
      <c r="BU10" s="50"/>
      <c r="BV10" s="51"/>
      <c r="BW10" s="50"/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53"/>
      <c r="CI10" s="51"/>
      <c r="CJ10" s="50"/>
      <c r="CK10" s="51"/>
      <c r="CL10" s="50"/>
      <c r="CM10" s="51"/>
      <c r="CN10" s="50"/>
      <c r="CO10" s="51"/>
      <c r="CP10" s="50"/>
      <c r="CQ10" s="18"/>
      <c r="CR10" s="17"/>
      <c r="CS10" s="101"/>
      <c r="CT10" s="103"/>
      <c r="CU10" s="53"/>
      <c r="CV10" s="51"/>
      <c r="CW10" s="50"/>
      <c r="CX10" s="51"/>
      <c r="CY10" s="50"/>
      <c r="CZ10" s="51"/>
      <c r="DA10" s="50"/>
      <c r="DB10" s="51"/>
      <c r="DC10" s="50"/>
      <c r="DD10" s="51"/>
      <c r="DE10" s="52"/>
      <c r="DF10" s="183">
        <f t="shared" ref="DF10:DF73" si="24">DH10+DJ10+DL10</f>
        <v>285</v>
      </c>
      <c r="DG10" s="51"/>
      <c r="DH10" s="50"/>
      <c r="DI10" s="51">
        <v>7</v>
      </c>
      <c r="DJ10" s="50">
        <f>25*1.5</f>
        <v>37.5</v>
      </c>
      <c r="DK10" s="101">
        <v>1</v>
      </c>
      <c r="DL10" s="103">
        <f>110*1.5*1.5</f>
        <v>247.5</v>
      </c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1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ref="EY10:EY73" si="25">FA10+FC10</f>
        <v>0</v>
      </c>
      <c r="EZ10" s="51"/>
      <c r="FA10" s="50"/>
      <c r="FB10" s="51"/>
      <c r="FC10" s="52"/>
      <c r="FD10" s="183">
        <f t="shared" ref="FD10:FD42" si="26">FF10+FH10+FJ10+FL10+FN10+FP10</f>
        <v>0</v>
      </c>
      <c r="FE10" s="51"/>
      <c r="FF10" s="50"/>
      <c r="FG10" s="51"/>
      <c r="FH10" s="50"/>
      <c r="FI10" s="51"/>
      <c r="FJ10" s="50"/>
      <c r="FK10" s="51"/>
      <c r="FL10" s="50"/>
      <c r="FM10" s="51"/>
      <c r="FN10" s="50"/>
      <c r="FO10" s="51"/>
      <c r="FP10" s="52"/>
      <c r="FQ10" s="183">
        <f t="shared" ref="FQ10:FQ42" si="27">FS10+FU10+FW10+FY10+GA10+GC10</f>
        <v>0</v>
      </c>
      <c r="FR10" s="153"/>
      <c r="FS10" s="150"/>
      <c r="FT10" s="51"/>
      <c r="FU10" s="50"/>
      <c r="FV10" s="51"/>
      <c r="FW10" s="50"/>
      <c r="FX10" s="51"/>
      <c r="FY10" s="50"/>
      <c r="FZ10" s="51"/>
      <c r="GA10" s="50"/>
      <c r="GB10" s="51"/>
      <c r="GC10" s="52"/>
      <c r="GD10" s="53"/>
      <c r="GE10" s="51"/>
      <c r="GF10" s="50"/>
      <c r="GG10" s="51"/>
      <c r="GH10" s="50"/>
      <c r="GI10" s="51"/>
      <c r="GJ10" s="50"/>
      <c r="GK10" s="51"/>
      <c r="GL10" s="50"/>
      <c r="GM10" s="51"/>
      <c r="GN10" s="52"/>
      <c r="GO10" s="48"/>
      <c r="GP10" s="136"/>
      <c r="GQ10" s="140"/>
      <c r="GR10" s="51"/>
      <c r="GS10" s="50"/>
      <c r="GT10" s="51"/>
      <c r="GU10" s="50"/>
      <c r="GV10" s="129"/>
      <c r="GW10" s="50"/>
      <c r="GX10" s="51"/>
      <c r="GY10" s="50"/>
      <c r="GZ10" s="51"/>
      <c r="HA10" s="50"/>
      <c r="HB10" s="51"/>
      <c r="HC10" s="52"/>
      <c r="HD10" s="182">
        <f t="shared" ref="HD10:HD34" si="28">HF10+HH10+HJ10+HL10+HN10+HP10+HR10</f>
        <v>240</v>
      </c>
      <c r="HE10" s="136"/>
      <c r="HF10" s="140"/>
      <c r="HG10" s="51">
        <v>2</v>
      </c>
      <c r="HH10" s="50">
        <f>80*0.8</f>
        <v>64</v>
      </c>
      <c r="HI10" s="101">
        <v>1</v>
      </c>
      <c r="HJ10" s="102">
        <f>110*0.8*1.5</f>
        <v>132</v>
      </c>
      <c r="HK10" s="129"/>
      <c r="HL10" s="50"/>
      <c r="HM10" s="51"/>
      <c r="HN10" s="50"/>
      <c r="HO10" s="51"/>
      <c r="HP10" s="50"/>
      <c r="HQ10" s="51">
        <v>1</v>
      </c>
      <c r="HR10" s="52">
        <f>55*0.8</f>
        <v>44</v>
      </c>
      <c r="HS10" s="48">
        <f>HU10+HW10+HY10+IA10+IC10+IE10+IG10+II10+IK10</f>
        <v>0</v>
      </c>
      <c r="HT10" s="136"/>
      <c r="HU10" s="140"/>
      <c r="HV10" s="51"/>
      <c r="HW10" s="50"/>
      <c r="HX10" s="51"/>
      <c r="HY10" s="50"/>
      <c r="HZ10" s="129"/>
      <c r="IA10" s="50"/>
      <c r="IB10" s="51"/>
      <c r="IC10" s="50"/>
      <c r="ID10" s="51"/>
      <c r="IE10" s="50"/>
      <c r="IF10" s="129"/>
      <c r="IG10" s="50"/>
      <c r="IH10" s="129"/>
      <c r="II10" s="50"/>
      <c r="IJ10" s="51"/>
      <c r="IK10" s="52"/>
      <c r="IL10" s="182">
        <f>IN10+IP10</f>
        <v>0</v>
      </c>
      <c r="IM10" s="136"/>
      <c r="IN10" s="140"/>
      <c r="IO10" s="51"/>
      <c r="IP10" s="52"/>
      <c r="IQ10" s="182">
        <f t="shared" ref="IQ10:IQ73" si="29">IS10</f>
        <v>72</v>
      </c>
      <c r="IR10" s="51">
        <v>3</v>
      </c>
      <c r="IS10" s="52">
        <f>60*1.2</f>
        <v>72</v>
      </c>
      <c r="IT10" s="182">
        <f>IV10+IX10+IZ10+JB10+JD10+JF10+JH10</f>
        <v>0</v>
      </c>
      <c r="IU10" s="136"/>
      <c r="IV10" s="140"/>
      <c r="IW10" s="51"/>
      <c r="IX10" s="50"/>
      <c r="IY10" s="129"/>
      <c r="IZ10" s="50"/>
      <c r="JA10" s="129"/>
      <c r="JB10" s="50"/>
      <c r="JC10" s="51"/>
      <c r="JD10" s="50"/>
      <c r="JE10" s="51"/>
      <c r="JF10" s="50"/>
      <c r="JG10" s="51"/>
      <c r="JH10" s="52"/>
      <c r="JI10" s="182">
        <f t="shared" ref="JI10:JI29" si="30">JK10+JM10+JO10</f>
        <v>0</v>
      </c>
      <c r="JJ10" s="136"/>
      <c r="JK10" s="140"/>
      <c r="JL10" s="129"/>
      <c r="JM10" s="50"/>
      <c r="JN10" s="51"/>
      <c r="JO10" s="52"/>
      <c r="JP10" s="182">
        <f t="shared" ref="JP10:JP73" si="31">JR10</f>
        <v>0</v>
      </c>
      <c r="JQ10" s="51"/>
      <c r="JR10" s="52"/>
    </row>
    <row r="11" spans="1:278" ht="15" hidden="1" customHeight="1" x14ac:dyDescent="0.3">
      <c r="B11" s="37">
        <v>4000</v>
      </c>
      <c r="C11" s="30" t="s">
        <v>31</v>
      </c>
      <c r="D11" s="39">
        <v>2004</v>
      </c>
      <c r="E11" s="62">
        <f t="shared" si="18"/>
        <v>832</v>
      </c>
      <c r="F11" s="47" t="s">
        <v>409</v>
      </c>
      <c r="G11" s="47" t="s">
        <v>412</v>
      </c>
      <c r="H11" s="47" t="s">
        <v>480</v>
      </c>
      <c r="I11" s="47" t="s">
        <v>481</v>
      </c>
      <c r="J11" s="48">
        <f t="shared" ref="J11:J29" si="32">L11+N11+P11</f>
        <v>0</v>
      </c>
      <c r="K11" s="49"/>
      <c r="L11" s="50"/>
      <c r="M11" s="51"/>
      <c r="N11" s="50"/>
      <c r="O11" s="51"/>
      <c r="P11" s="52"/>
      <c r="Q11" s="48">
        <f t="shared" si="19"/>
        <v>0</v>
      </c>
      <c r="R11" s="49"/>
      <c r="S11" s="52"/>
      <c r="T11" s="48">
        <f t="shared" si="20"/>
        <v>0</v>
      </c>
      <c r="U11" s="49"/>
      <c r="V11" s="50"/>
      <c r="W11" s="51"/>
      <c r="X11" s="52"/>
      <c r="Y11" s="53">
        <f t="shared" si="21"/>
        <v>162</v>
      </c>
      <c r="Z11" s="54"/>
      <c r="AA11" s="55"/>
      <c r="AB11" s="54">
        <v>6</v>
      </c>
      <c r="AC11" s="55">
        <f>30*0.9</f>
        <v>27</v>
      </c>
      <c r="AD11" s="84">
        <v>3</v>
      </c>
      <c r="AE11" s="85">
        <f>60*0.9*1.5</f>
        <v>81</v>
      </c>
      <c r="AF11" s="54"/>
      <c r="AG11" s="55"/>
      <c r="AH11" s="105"/>
      <c r="AI11" s="55"/>
      <c r="AJ11" s="54"/>
      <c r="AK11" s="55"/>
      <c r="AL11" s="105"/>
      <c r="AM11" s="55"/>
      <c r="AN11" s="54">
        <v>3</v>
      </c>
      <c r="AO11" s="88">
        <f>60*0.9</f>
        <v>54</v>
      </c>
      <c r="AP11" s="95">
        <f t="shared" si="22"/>
        <v>0</v>
      </c>
      <c r="AQ11" s="104"/>
      <c r="AR11" s="92"/>
      <c r="AS11" s="89">
        <f t="shared" ref="AS11:AS17" si="33">AU11+AW11+AY11+BA11+BC11</f>
        <v>0</v>
      </c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>
        <f t="shared" ref="BD11:BD30" si="34">BF11+BH11+BJ11+BL11+BN11+BP11</f>
        <v>0</v>
      </c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23"/>
        <v>180</v>
      </c>
      <c r="BR11" s="51"/>
      <c r="BS11" s="50"/>
      <c r="BT11" s="51">
        <v>3</v>
      </c>
      <c r="BU11" s="50">
        <f>60</f>
        <v>60</v>
      </c>
      <c r="BV11" s="101">
        <v>2</v>
      </c>
      <c r="BW11" s="102">
        <f>80*1.5</f>
        <v>120</v>
      </c>
      <c r="BX11" s="51"/>
      <c r="BY11" s="50"/>
      <c r="BZ11" s="51"/>
      <c r="CA11" s="50"/>
      <c r="CB11" s="51"/>
      <c r="CC11" s="50"/>
      <c r="CD11" s="51"/>
      <c r="CE11" s="50"/>
      <c r="CF11" s="51"/>
      <c r="CG11" s="52"/>
      <c r="CH11" s="53">
        <f t="shared" ref="CH11:CH21" si="35">CJ11+CL11+CN11+CP11+CR11+CT11</f>
        <v>244</v>
      </c>
      <c r="CI11" s="51"/>
      <c r="CJ11" s="50"/>
      <c r="CK11" s="101">
        <v>1</v>
      </c>
      <c r="CL11" s="102">
        <f>110*0.8*1.5</f>
        <v>132</v>
      </c>
      <c r="CM11" s="51"/>
      <c r="CN11" s="50"/>
      <c r="CO11" s="51">
        <v>1</v>
      </c>
      <c r="CP11" s="50">
        <f>80*0.8</f>
        <v>64</v>
      </c>
      <c r="CQ11" s="51"/>
      <c r="CR11" s="50"/>
      <c r="CS11" s="101">
        <v>2</v>
      </c>
      <c r="CT11" s="103">
        <f>40*0.8*1.5</f>
        <v>48</v>
      </c>
      <c r="CU11" s="53">
        <f t="shared" ref="CU11:CU22" si="36">CW11+CY11+DA11+DC11+DE11</f>
        <v>90</v>
      </c>
      <c r="CV11" s="51"/>
      <c r="CW11" s="50"/>
      <c r="CX11" s="51">
        <v>5</v>
      </c>
      <c r="CY11" s="50">
        <f>35*1.8</f>
        <v>63</v>
      </c>
      <c r="CZ11" s="101">
        <v>9</v>
      </c>
      <c r="DA11" s="102">
        <f>10*1.8*1.5</f>
        <v>27</v>
      </c>
      <c r="DB11" s="51"/>
      <c r="DC11" s="50"/>
      <c r="DD11" s="51"/>
      <c r="DE11" s="52"/>
      <c r="DF11" s="53">
        <f t="shared" si="24"/>
        <v>0</v>
      </c>
      <c r="DG11" s="51"/>
      <c r="DH11" s="50"/>
      <c r="DI11" s="51"/>
      <c r="DJ11" s="50"/>
      <c r="DK11" s="51"/>
      <c r="DL11" s="52"/>
      <c r="DM11" s="53">
        <f t="shared" ref="DM11:DM22" si="37">DO11+DQ11+DS11+DU11+DW11+DY11+EA11+EC11</f>
        <v>0</v>
      </c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  <c r="ED11" s="53">
        <f t="shared" ref="ED11:ED22" si="38">EF11+EH11+EJ11+EL11+EN11+EP11+ER11+ET11+EV11+EX11</f>
        <v>0</v>
      </c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1"/>
      <c r="EP11" s="50"/>
      <c r="EQ11" s="51"/>
      <c r="ER11" s="50"/>
      <c r="ES11" s="50"/>
      <c r="ET11" s="50"/>
      <c r="EU11" s="50"/>
      <c r="EV11" s="50"/>
      <c r="EW11" s="51"/>
      <c r="EX11" s="52"/>
      <c r="EY11" s="53">
        <f t="shared" si="25"/>
        <v>0</v>
      </c>
      <c r="EZ11" s="51"/>
      <c r="FA11" s="50"/>
      <c r="FB11" s="51"/>
      <c r="FC11" s="52"/>
      <c r="FD11" s="53">
        <f t="shared" si="26"/>
        <v>0</v>
      </c>
      <c r="FE11" s="51"/>
      <c r="FF11" s="50"/>
      <c r="FG11" s="51"/>
      <c r="FH11" s="50"/>
      <c r="FI11" s="51"/>
      <c r="FJ11" s="50"/>
      <c r="FK11" s="51"/>
      <c r="FL11" s="50"/>
      <c r="FM11" s="51"/>
      <c r="FN11" s="50"/>
      <c r="FO11" s="51"/>
      <c r="FP11" s="52"/>
      <c r="FQ11" s="53">
        <f t="shared" si="27"/>
        <v>0</v>
      </c>
      <c r="FR11" s="122"/>
      <c r="FS11" s="122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>
        <f t="shared" ref="GD11:GD22" si="39">GF11+GH11+GJ11+GL11+GN11</f>
        <v>0</v>
      </c>
      <c r="GE11" s="51"/>
      <c r="GF11" s="50"/>
      <c r="GG11" s="51"/>
      <c r="GH11" s="50"/>
      <c r="GI11" s="51"/>
      <c r="GJ11" s="50"/>
      <c r="GK11" s="51"/>
      <c r="GL11" s="50"/>
      <c r="GM11" s="51"/>
      <c r="GN11" s="52"/>
      <c r="GO11" s="48">
        <f t="shared" ref="GO11:GO22" si="40">GQ11+GS11+GU11+GW11+GY11+HA11+HC11</f>
        <v>0</v>
      </c>
      <c r="GP11" s="136"/>
      <c r="GQ11" s="140"/>
      <c r="GR11" s="51"/>
      <c r="GS11" s="50"/>
      <c r="GT11" s="51"/>
      <c r="GU11" s="50"/>
      <c r="GV11" s="129"/>
      <c r="GW11" s="50"/>
      <c r="GX11" s="51"/>
      <c r="GY11" s="50"/>
      <c r="GZ11" s="51"/>
      <c r="HA11" s="50"/>
      <c r="HB11" s="51"/>
      <c r="HC11" s="52"/>
      <c r="HD11" s="48">
        <f t="shared" si="28"/>
        <v>0</v>
      </c>
      <c r="HE11" s="136"/>
      <c r="HF11" s="140"/>
      <c r="HG11" s="51"/>
      <c r="HH11" s="50"/>
      <c r="HI11" s="51"/>
      <c r="HJ11" s="50"/>
      <c r="HK11" s="129"/>
      <c r="HL11" s="50"/>
      <c r="HM11" s="51"/>
      <c r="HN11" s="50"/>
      <c r="HO11" s="51"/>
      <c r="HP11" s="50"/>
      <c r="HQ11" s="51"/>
      <c r="HR11" s="52"/>
      <c r="HS11" s="48">
        <f>HU11+HW11+HY11+IA11+IC11+IE11+IG11+II11+IK11</f>
        <v>156</v>
      </c>
      <c r="HT11" s="136"/>
      <c r="HU11" s="140"/>
      <c r="HV11" s="51">
        <v>5</v>
      </c>
      <c r="HW11" s="50">
        <f>35*1.3</f>
        <v>45.5</v>
      </c>
      <c r="HX11" s="101">
        <v>4</v>
      </c>
      <c r="HY11" s="102">
        <f>40*1.3*1.5</f>
        <v>78</v>
      </c>
      <c r="HZ11" s="129">
        <v>7</v>
      </c>
      <c r="IA11" s="50">
        <f>25*1.3</f>
        <v>32.5</v>
      </c>
      <c r="IB11" s="51"/>
      <c r="IC11" s="50"/>
      <c r="ID11" s="51"/>
      <c r="IE11" s="50"/>
      <c r="IF11" s="129"/>
      <c r="IG11" s="50"/>
      <c r="IH11" s="129"/>
      <c r="II11" s="50"/>
      <c r="IJ11" s="51"/>
      <c r="IK11" s="52"/>
      <c r="IL11" s="48">
        <f>IN11+IP11</f>
        <v>0</v>
      </c>
      <c r="IM11" s="136"/>
      <c r="IN11" s="140"/>
      <c r="IO11" s="51"/>
      <c r="IP11" s="52"/>
      <c r="IQ11" s="48">
        <f t="shared" si="29"/>
        <v>0</v>
      </c>
      <c r="IR11" s="51"/>
      <c r="IS11" s="52"/>
      <c r="IT11" s="48">
        <f>IV11+IX11+IZ11+JB11+JD11+JF11+JH11</f>
        <v>0</v>
      </c>
      <c r="IU11" s="136"/>
      <c r="IV11" s="140"/>
      <c r="IW11" s="51"/>
      <c r="IX11" s="50"/>
      <c r="IY11" s="129"/>
      <c r="IZ11" s="50"/>
      <c r="JA11" s="129"/>
      <c r="JB11" s="50"/>
      <c r="JC11" s="51"/>
      <c r="JD11" s="50"/>
      <c r="JE11" s="51"/>
      <c r="JF11" s="50"/>
      <c r="JG11" s="51"/>
      <c r="JH11" s="52"/>
      <c r="JI11" s="48">
        <f t="shared" si="30"/>
        <v>0</v>
      </c>
      <c r="JJ11" s="136"/>
      <c r="JK11" s="140"/>
      <c r="JL11" s="129"/>
      <c r="JM11" s="50"/>
      <c r="JN11" s="51"/>
      <c r="JO11" s="52"/>
      <c r="JP11" s="48">
        <f t="shared" si="31"/>
        <v>0</v>
      </c>
      <c r="JQ11" s="51"/>
      <c r="JR11" s="52"/>
    </row>
    <row r="12" spans="1:278" ht="15" hidden="1" customHeight="1" x14ac:dyDescent="0.3">
      <c r="B12" s="37">
        <v>2996</v>
      </c>
      <c r="C12" s="30" t="s">
        <v>68</v>
      </c>
      <c r="D12" s="39">
        <v>2002</v>
      </c>
      <c r="E12" s="62">
        <f t="shared" si="18"/>
        <v>815.85</v>
      </c>
      <c r="F12" s="47" t="s">
        <v>453</v>
      </c>
      <c r="G12" s="47"/>
      <c r="H12" s="47" t="s">
        <v>454</v>
      </c>
      <c r="I12" s="47" t="s">
        <v>455</v>
      </c>
      <c r="J12" s="48">
        <f t="shared" si="32"/>
        <v>0</v>
      </c>
      <c r="K12" s="49"/>
      <c r="L12" s="50"/>
      <c r="M12" s="51"/>
      <c r="N12" s="50"/>
      <c r="O12" s="51"/>
      <c r="P12" s="52"/>
      <c r="Q12" s="48">
        <f t="shared" si="19"/>
        <v>60</v>
      </c>
      <c r="R12" s="49">
        <v>3</v>
      </c>
      <c r="S12" s="52">
        <f>60</f>
        <v>60</v>
      </c>
      <c r="T12" s="48">
        <f t="shared" si="20"/>
        <v>0</v>
      </c>
      <c r="U12" s="49"/>
      <c r="V12" s="50"/>
      <c r="W12" s="51"/>
      <c r="X12" s="52"/>
      <c r="Y12" s="53">
        <f t="shared" si="21"/>
        <v>154.35</v>
      </c>
      <c r="Z12" s="105"/>
      <c r="AA12" s="55"/>
      <c r="AB12" s="54">
        <v>8</v>
      </c>
      <c r="AC12" s="55">
        <f>20*0.9</f>
        <v>18</v>
      </c>
      <c r="AD12" s="84">
        <v>5</v>
      </c>
      <c r="AE12" s="85">
        <f>35*0.9*1.5</f>
        <v>47.25</v>
      </c>
      <c r="AF12" s="54"/>
      <c r="AG12" s="55"/>
      <c r="AH12" s="84">
        <v>5</v>
      </c>
      <c r="AI12" s="85">
        <f>26*0.9*1.5</f>
        <v>35.1</v>
      </c>
      <c r="AJ12" s="54"/>
      <c r="AK12" s="55"/>
      <c r="AL12" s="84">
        <v>2</v>
      </c>
      <c r="AM12" s="85">
        <f>40*0.9*1.5</f>
        <v>54</v>
      </c>
      <c r="AN12" s="54"/>
      <c r="AO12" s="88"/>
      <c r="AP12" s="95">
        <f t="shared" si="22"/>
        <v>0</v>
      </c>
      <c r="AQ12" s="147"/>
      <c r="AR12" s="92"/>
      <c r="AS12" s="89">
        <f t="shared" si="33"/>
        <v>316</v>
      </c>
      <c r="AT12" s="11"/>
      <c r="AU12" s="10"/>
      <c r="AV12" s="11">
        <v>1</v>
      </c>
      <c r="AW12" s="10">
        <f>110*0.8</f>
        <v>88</v>
      </c>
      <c r="AX12" s="101">
        <v>1</v>
      </c>
      <c r="AY12" s="102">
        <f>110*0.8*1.5</f>
        <v>132</v>
      </c>
      <c r="AZ12" s="101">
        <v>1</v>
      </c>
      <c r="BA12" s="102">
        <f>80*0.8*1.5</f>
        <v>96</v>
      </c>
      <c r="BB12" s="11"/>
      <c r="BC12" s="12"/>
      <c r="BD12" s="13">
        <f t="shared" si="34"/>
        <v>0</v>
      </c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 t="shared" si="23"/>
        <v>92.5</v>
      </c>
      <c r="BR12" s="51"/>
      <c r="BS12" s="50"/>
      <c r="BT12" s="51">
        <v>7</v>
      </c>
      <c r="BU12" s="50">
        <f>25</f>
        <v>25</v>
      </c>
      <c r="BV12" s="51"/>
      <c r="BW12" s="50"/>
      <c r="BX12" s="51"/>
      <c r="BY12" s="50"/>
      <c r="BZ12" s="51"/>
      <c r="CA12" s="50"/>
      <c r="CB12" s="101">
        <v>3</v>
      </c>
      <c r="CC12" s="102">
        <f>45*1.5</f>
        <v>67.5</v>
      </c>
      <c r="CD12" s="51"/>
      <c r="CE12" s="50"/>
      <c r="CF12" s="51"/>
      <c r="CG12" s="52"/>
      <c r="CH12" s="53">
        <f t="shared" si="35"/>
        <v>0</v>
      </c>
      <c r="CI12" s="51"/>
      <c r="CJ12" s="50"/>
      <c r="CK12" s="18" t="s">
        <v>580</v>
      </c>
      <c r="CL12" s="17"/>
      <c r="CM12" s="51"/>
      <c r="CN12" s="50"/>
      <c r="CO12" s="51"/>
      <c r="CP12" s="50"/>
      <c r="CQ12" s="51"/>
      <c r="CR12" s="50"/>
      <c r="CS12" s="51"/>
      <c r="CT12" s="52"/>
      <c r="CU12" s="53">
        <f t="shared" si="36"/>
        <v>40.5</v>
      </c>
      <c r="CV12" s="51"/>
      <c r="CW12" s="50"/>
      <c r="CX12" s="51"/>
      <c r="CY12" s="50"/>
      <c r="CZ12" s="51"/>
      <c r="DA12" s="50"/>
      <c r="DB12" s="101">
        <v>8</v>
      </c>
      <c r="DC12" s="102">
        <f>15*1.8*1.5</f>
        <v>40.5</v>
      </c>
      <c r="DD12" s="51"/>
      <c r="DE12" s="52"/>
      <c r="DF12" s="53">
        <f t="shared" si="24"/>
        <v>0</v>
      </c>
      <c r="DG12" s="51"/>
      <c r="DH12" s="50"/>
      <c r="DI12" s="51"/>
      <c r="DJ12" s="50"/>
      <c r="DK12" s="51"/>
      <c r="DL12" s="52"/>
      <c r="DM12" s="53">
        <f t="shared" si="37"/>
        <v>0</v>
      </c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  <c r="ED12" s="53">
        <f t="shared" si="38"/>
        <v>0</v>
      </c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1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25"/>
        <v>0</v>
      </c>
      <c r="EZ12" s="51"/>
      <c r="FA12" s="50"/>
      <c r="FB12" s="51"/>
      <c r="FC12" s="52"/>
      <c r="FD12" s="53">
        <f t="shared" si="26"/>
        <v>0</v>
      </c>
      <c r="FE12" s="51"/>
      <c r="FF12" s="50"/>
      <c r="FG12" s="51"/>
      <c r="FH12" s="50"/>
      <c r="FI12" s="51"/>
      <c r="FJ12" s="50"/>
      <c r="FK12" s="51"/>
      <c r="FL12" s="50"/>
      <c r="FM12" s="51"/>
      <c r="FN12" s="50"/>
      <c r="FO12" s="51"/>
      <c r="FP12" s="52"/>
      <c r="FQ12" s="53">
        <f t="shared" si="27"/>
        <v>0</v>
      </c>
      <c r="FR12" s="122"/>
      <c r="FS12" s="122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53">
        <f t="shared" si="39"/>
        <v>0</v>
      </c>
      <c r="GE12" s="51"/>
      <c r="GF12" s="50"/>
      <c r="GG12" s="51"/>
      <c r="GH12" s="50"/>
      <c r="GI12" s="51"/>
      <c r="GJ12" s="50"/>
      <c r="GK12" s="51"/>
      <c r="GL12" s="50"/>
      <c r="GM12" s="51"/>
      <c r="GN12" s="52"/>
      <c r="GO12" s="48">
        <f t="shared" si="40"/>
        <v>0</v>
      </c>
      <c r="GP12" s="136"/>
      <c r="GQ12" s="140"/>
      <c r="GR12" s="51"/>
      <c r="GS12" s="50"/>
      <c r="GT12" s="51"/>
      <c r="GU12" s="50"/>
      <c r="GV12" s="129"/>
      <c r="GW12" s="50"/>
      <c r="GX12" s="51"/>
      <c r="GY12" s="50"/>
      <c r="GZ12" s="51"/>
      <c r="HA12" s="50"/>
      <c r="HB12" s="51"/>
      <c r="HC12" s="52"/>
      <c r="HD12" s="48">
        <f t="shared" si="28"/>
        <v>0</v>
      </c>
      <c r="HE12" s="136"/>
      <c r="HF12" s="140"/>
      <c r="HG12" s="51"/>
      <c r="HH12" s="50"/>
      <c r="HI12" s="51"/>
      <c r="HJ12" s="50"/>
      <c r="HK12" s="129"/>
      <c r="HL12" s="50"/>
      <c r="HM12" s="51"/>
      <c r="HN12" s="50"/>
      <c r="HO12" s="51"/>
      <c r="HP12" s="50"/>
      <c r="HQ12" s="51"/>
      <c r="HR12" s="52"/>
      <c r="HS12" s="48">
        <f>HU12+HW12+HY12+IA12+IC12+IE12+IG12+II12+IK12</f>
        <v>97.5</v>
      </c>
      <c r="HT12" s="136"/>
      <c r="HU12" s="140"/>
      <c r="HV12" s="51"/>
      <c r="HW12" s="50"/>
      <c r="HX12" s="51"/>
      <c r="HY12" s="50"/>
      <c r="HZ12" s="129"/>
      <c r="IA12" s="50"/>
      <c r="IB12" s="51"/>
      <c r="IC12" s="50"/>
      <c r="ID12" s="51"/>
      <c r="IE12" s="50"/>
      <c r="IF12" s="164">
        <v>3</v>
      </c>
      <c r="IG12" s="102">
        <f>30*1.3*1.5</f>
        <v>58.5</v>
      </c>
      <c r="IH12" s="129">
        <v>3</v>
      </c>
      <c r="II12" s="50">
        <f>30*1.3</f>
        <v>39</v>
      </c>
      <c r="IJ12" s="51"/>
      <c r="IK12" s="52"/>
      <c r="IL12" s="48">
        <f>IN12+IP12</f>
        <v>0</v>
      </c>
      <c r="IM12" s="136"/>
      <c r="IN12" s="140"/>
      <c r="IO12" s="51"/>
      <c r="IP12" s="52"/>
      <c r="IQ12" s="48">
        <f t="shared" si="29"/>
        <v>0</v>
      </c>
      <c r="IR12" s="51"/>
      <c r="IS12" s="52"/>
      <c r="IT12" s="48">
        <f>IV12+IX12+IZ12+JF12+JH12</f>
        <v>55</v>
      </c>
      <c r="IU12" s="136"/>
      <c r="IV12" s="140"/>
      <c r="IW12" s="51"/>
      <c r="IX12" s="50"/>
      <c r="IY12" s="129"/>
      <c r="IZ12" s="50"/>
      <c r="JA12" s="133">
        <v>2</v>
      </c>
      <c r="JB12" s="17">
        <f>40</f>
        <v>40</v>
      </c>
      <c r="JC12" s="18">
        <v>3</v>
      </c>
      <c r="JD12" s="17">
        <f>30</f>
        <v>30</v>
      </c>
      <c r="JE12" s="51"/>
      <c r="JF12" s="50"/>
      <c r="JG12" s="51">
        <v>1</v>
      </c>
      <c r="JH12" s="52">
        <f>55</f>
        <v>55</v>
      </c>
      <c r="JI12" s="48">
        <f t="shared" si="30"/>
        <v>0</v>
      </c>
      <c r="JJ12" s="136"/>
      <c r="JK12" s="140"/>
      <c r="JL12" s="129"/>
      <c r="JM12" s="50"/>
      <c r="JN12" s="51"/>
      <c r="JO12" s="52"/>
      <c r="JP12" s="48">
        <f t="shared" si="31"/>
        <v>0</v>
      </c>
      <c r="JQ12" s="51"/>
      <c r="JR12" s="52"/>
    </row>
    <row r="13" spans="1:278" ht="15" hidden="1" customHeight="1" x14ac:dyDescent="0.3">
      <c r="B13" s="37">
        <v>1306</v>
      </c>
      <c r="C13" s="30" t="s">
        <v>35</v>
      </c>
      <c r="D13" s="39">
        <v>1998</v>
      </c>
      <c r="E13" s="62">
        <f t="shared" si="18"/>
        <v>812</v>
      </c>
      <c r="F13" s="47" t="s">
        <v>409</v>
      </c>
      <c r="G13" s="47"/>
      <c r="H13" s="47" t="s">
        <v>502</v>
      </c>
      <c r="I13" s="47" t="s">
        <v>503</v>
      </c>
      <c r="J13" s="48">
        <f t="shared" si="32"/>
        <v>0</v>
      </c>
      <c r="K13" s="49"/>
      <c r="L13" s="50"/>
      <c r="M13" s="51"/>
      <c r="N13" s="50"/>
      <c r="O13" s="51"/>
      <c r="P13" s="52"/>
      <c r="Q13" s="48">
        <f t="shared" si="19"/>
        <v>0</v>
      </c>
      <c r="R13" s="49"/>
      <c r="S13" s="52"/>
      <c r="T13" s="48">
        <f t="shared" si="20"/>
        <v>0</v>
      </c>
      <c r="U13" s="49"/>
      <c r="V13" s="50"/>
      <c r="W13" s="51"/>
      <c r="X13" s="52"/>
      <c r="Y13" s="53">
        <f t="shared" si="21"/>
        <v>236.25</v>
      </c>
      <c r="Z13" s="105"/>
      <c r="AA13" s="55"/>
      <c r="AB13" s="54">
        <v>3</v>
      </c>
      <c r="AC13" s="55">
        <f>60*0.9</f>
        <v>54</v>
      </c>
      <c r="AD13" s="148"/>
      <c r="AE13" s="55"/>
      <c r="AF13" s="54"/>
      <c r="AG13" s="55"/>
      <c r="AH13" s="84">
        <v>1</v>
      </c>
      <c r="AI13" s="85">
        <f>80*0.9*1.5</f>
        <v>108</v>
      </c>
      <c r="AJ13" s="54"/>
      <c r="AK13" s="55"/>
      <c r="AL13" s="84">
        <v>1</v>
      </c>
      <c r="AM13" s="85">
        <f>55*0.9*1.5</f>
        <v>74.25</v>
      </c>
      <c r="AN13" s="105"/>
      <c r="AO13" s="88"/>
      <c r="AP13" s="95">
        <f t="shared" si="22"/>
        <v>27</v>
      </c>
      <c r="AQ13" s="99">
        <v>8</v>
      </c>
      <c r="AR13" s="100">
        <f>10*1.8*1.5</f>
        <v>27</v>
      </c>
      <c r="AS13" s="89">
        <f t="shared" si="33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 t="shared" si="34"/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23"/>
        <v>242.5</v>
      </c>
      <c r="BR13" s="51"/>
      <c r="BS13" s="50"/>
      <c r="BT13" s="51">
        <v>4</v>
      </c>
      <c r="BU13" s="50">
        <f>40</f>
        <v>40</v>
      </c>
      <c r="BV13" s="51"/>
      <c r="BW13" s="50"/>
      <c r="BX13" s="51"/>
      <c r="BY13" s="50"/>
      <c r="BZ13" s="51"/>
      <c r="CA13" s="50"/>
      <c r="CB13" s="101">
        <v>1</v>
      </c>
      <c r="CC13" s="102">
        <f>80*1.5</f>
        <v>120</v>
      </c>
      <c r="CD13" s="51"/>
      <c r="CE13" s="50"/>
      <c r="CF13" s="101">
        <v>1</v>
      </c>
      <c r="CG13" s="103">
        <f>55*1.5</f>
        <v>82.5</v>
      </c>
      <c r="CH13" s="53">
        <f t="shared" si="35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36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 t="shared" si="24"/>
        <v>0</v>
      </c>
      <c r="DG13" s="51"/>
      <c r="DH13" s="50"/>
      <c r="DI13" s="50"/>
      <c r="DJ13" s="50"/>
      <c r="DK13" s="51"/>
      <c r="DL13" s="52"/>
      <c r="DM13" s="53">
        <f t="shared" si="37"/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>
        <f t="shared" si="38"/>
        <v>0</v>
      </c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53">
        <f t="shared" si="25"/>
        <v>30</v>
      </c>
      <c r="EZ13" s="51"/>
      <c r="FA13" s="50"/>
      <c r="FB13" s="101">
        <v>9</v>
      </c>
      <c r="FC13" s="103">
        <f>8*2.5*1.5</f>
        <v>30</v>
      </c>
      <c r="FD13" s="53">
        <f t="shared" si="26"/>
        <v>0</v>
      </c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>
        <f t="shared" si="27"/>
        <v>0</v>
      </c>
      <c r="FR13" s="122"/>
      <c r="FS13" s="122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>
        <f t="shared" si="39"/>
        <v>0</v>
      </c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>
        <f t="shared" si="40"/>
        <v>0</v>
      </c>
      <c r="GP13" s="125"/>
      <c r="GQ13" s="125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>
        <f t="shared" si="28"/>
        <v>0</v>
      </c>
      <c r="HE13" s="125"/>
      <c r="HF13" s="125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48">
        <f>HU13+HW13+HY13+IA13+IC13+IE13+IG13+IK13</f>
        <v>276.25</v>
      </c>
      <c r="HT13" s="136"/>
      <c r="HU13" s="140"/>
      <c r="HV13" s="51">
        <v>4</v>
      </c>
      <c r="HW13" s="50">
        <f>40*1.3</f>
        <v>52</v>
      </c>
      <c r="HX13" s="51"/>
      <c r="HY13" s="50"/>
      <c r="HZ13" s="51"/>
      <c r="IA13" s="50"/>
      <c r="IB13" s="51"/>
      <c r="IC13" s="50"/>
      <c r="ID13" s="101">
        <v>2</v>
      </c>
      <c r="IE13" s="102">
        <f>60*1.3*1.5</f>
        <v>117</v>
      </c>
      <c r="IF13" s="164">
        <v>1</v>
      </c>
      <c r="IG13" s="102">
        <f>55*1.3*1.5</f>
        <v>107.25</v>
      </c>
      <c r="IH13" s="133">
        <v>7</v>
      </c>
      <c r="II13" s="18" t="s">
        <v>65</v>
      </c>
      <c r="IJ13" s="51"/>
      <c r="IK13" s="52"/>
      <c r="IL13" s="48">
        <f>IN13+IP13</f>
        <v>0</v>
      </c>
      <c r="IM13" s="136"/>
      <c r="IN13" s="140"/>
      <c r="IO13" s="51"/>
      <c r="IP13" s="52"/>
      <c r="IQ13" s="48">
        <f t="shared" si="29"/>
        <v>0</v>
      </c>
      <c r="IR13" s="51"/>
      <c r="IS13" s="52"/>
      <c r="IT13" s="48">
        <f>IV13+IX13+IZ13+JB13+JD13+JF13+JH13</f>
        <v>0</v>
      </c>
      <c r="IU13" s="136"/>
      <c r="IV13" s="140"/>
      <c r="IW13" s="51"/>
      <c r="IX13" s="50"/>
      <c r="IY13" s="51"/>
      <c r="IZ13" s="50"/>
      <c r="JA13" s="129"/>
      <c r="JB13" s="50"/>
      <c r="JC13" s="51"/>
      <c r="JD13" s="50"/>
      <c r="JE13" s="51"/>
      <c r="JF13" s="50"/>
      <c r="JG13" s="51"/>
      <c r="JH13" s="52"/>
      <c r="JI13" s="48">
        <f t="shared" si="30"/>
        <v>0</v>
      </c>
      <c r="JJ13" s="136"/>
      <c r="JK13" s="140"/>
      <c r="JL13" s="51"/>
      <c r="JM13" s="50"/>
      <c r="JN13" s="51"/>
      <c r="JO13" s="52"/>
      <c r="JP13" s="48">
        <f t="shared" si="31"/>
        <v>0</v>
      </c>
      <c r="JQ13" s="51"/>
      <c r="JR13" s="52"/>
    </row>
    <row r="14" spans="1:278" ht="15" hidden="1" customHeight="1" x14ac:dyDescent="0.3">
      <c r="B14" s="37">
        <v>125</v>
      </c>
      <c r="C14" s="30" t="s">
        <v>30</v>
      </c>
      <c r="D14" s="39">
        <v>1991</v>
      </c>
      <c r="E14" s="62">
        <f t="shared" si="18"/>
        <v>750</v>
      </c>
      <c r="F14" s="47" t="s">
        <v>411</v>
      </c>
      <c r="G14" s="47" t="s">
        <v>413</v>
      </c>
      <c r="H14" s="47" t="s">
        <v>451</v>
      </c>
      <c r="I14" s="47" t="s">
        <v>452</v>
      </c>
      <c r="J14" s="48">
        <f t="shared" si="32"/>
        <v>0</v>
      </c>
      <c r="K14" s="49"/>
      <c r="L14" s="50"/>
      <c r="M14" s="51"/>
      <c r="N14" s="50"/>
      <c r="O14" s="51"/>
      <c r="P14" s="52"/>
      <c r="Q14" s="48">
        <f t="shared" si="19"/>
        <v>80</v>
      </c>
      <c r="R14" s="49">
        <v>2</v>
      </c>
      <c r="S14" s="52">
        <f>80</f>
        <v>80</v>
      </c>
      <c r="T14" s="48">
        <f t="shared" si="20"/>
        <v>77</v>
      </c>
      <c r="U14" s="49"/>
      <c r="V14" s="50"/>
      <c r="W14" s="51">
        <v>1</v>
      </c>
      <c r="X14" s="52">
        <f>110*0.7</f>
        <v>77</v>
      </c>
      <c r="Y14" s="53">
        <f t="shared" si="21"/>
        <v>126</v>
      </c>
      <c r="Z14" s="54"/>
      <c r="AA14" s="55"/>
      <c r="AB14" s="54"/>
      <c r="AC14" s="55"/>
      <c r="AD14" s="84">
        <v>4</v>
      </c>
      <c r="AE14" s="85">
        <f>40*0.9*1.5</f>
        <v>54</v>
      </c>
      <c r="AF14" s="54"/>
      <c r="AG14" s="55"/>
      <c r="AH14" s="120"/>
      <c r="AI14" s="55"/>
      <c r="AJ14" s="54"/>
      <c r="AK14" s="55"/>
      <c r="AL14" s="120"/>
      <c r="AM14" s="55"/>
      <c r="AN14" s="105">
        <v>2</v>
      </c>
      <c r="AO14" s="88">
        <f>80*0.9</f>
        <v>72</v>
      </c>
      <c r="AP14" s="95">
        <f t="shared" si="22"/>
        <v>0</v>
      </c>
      <c r="AQ14" s="119"/>
      <c r="AR14" s="92"/>
      <c r="AS14" s="89">
        <f t="shared" si="33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 t="shared" si="34"/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23"/>
        <v>75</v>
      </c>
      <c r="BR14" s="51"/>
      <c r="BS14" s="50"/>
      <c r="BT14" s="51"/>
      <c r="BU14" s="50"/>
      <c r="BV14" s="101">
        <v>6</v>
      </c>
      <c r="BW14" s="102">
        <f>30*1.5</f>
        <v>45</v>
      </c>
      <c r="BX14" s="51"/>
      <c r="BY14" s="50"/>
      <c r="BZ14" s="51"/>
      <c r="CA14" s="50"/>
      <c r="CB14" s="51"/>
      <c r="CC14" s="50"/>
      <c r="CD14" s="51">
        <v>4</v>
      </c>
      <c r="CE14" s="50">
        <f>30</f>
        <v>30</v>
      </c>
      <c r="CF14" s="51"/>
      <c r="CG14" s="52"/>
      <c r="CH14" s="53">
        <f t="shared" si="35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36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 t="shared" si="24"/>
        <v>0</v>
      </c>
      <c r="DG14" s="51"/>
      <c r="DH14" s="50"/>
      <c r="DI14" s="50"/>
      <c r="DJ14" s="50"/>
      <c r="DK14" s="51"/>
      <c r="DL14" s="52"/>
      <c r="DM14" s="53">
        <f t="shared" si="37"/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>
        <f t="shared" si="38"/>
        <v>0</v>
      </c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25"/>
        <v>0</v>
      </c>
      <c r="EZ14" s="51"/>
      <c r="FA14" s="50"/>
      <c r="FB14" s="51"/>
      <c r="FC14" s="50"/>
      <c r="FD14" s="53">
        <f t="shared" si="26"/>
        <v>0</v>
      </c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>
        <f t="shared" si="27"/>
        <v>0</v>
      </c>
      <c r="FR14" s="122"/>
      <c r="FS14" s="122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>
        <f t="shared" si="39"/>
        <v>0</v>
      </c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>
        <f t="shared" si="40"/>
        <v>0</v>
      </c>
      <c r="GP14" s="125"/>
      <c r="GQ14" s="125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>
        <f t="shared" si="28"/>
        <v>0</v>
      </c>
      <c r="HE14" s="125"/>
      <c r="HF14" s="125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HU14+HW14+HY14+IA14+IC14+IE14+IG14+II14+IK14</f>
        <v>117</v>
      </c>
      <c r="HT14" s="136"/>
      <c r="HU14" s="140"/>
      <c r="HV14" s="51"/>
      <c r="HW14" s="50"/>
      <c r="HX14" s="101">
        <v>8</v>
      </c>
      <c r="HY14" s="102">
        <f>20*1.3*1.5</f>
        <v>39</v>
      </c>
      <c r="HZ14" s="51">
        <v>3</v>
      </c>
      <c r="IA14" s="50">
        <f>60*1.3</f>
        <v>78</v>
      </c>
      <c r="IB14" s="51"/>
      <c r="IC14" s="50"/>
      <c r="ID14" s="51"/>
      <c r="IE14" s="50"/>
      <c r="IF14" s="129"/>
      <c r="IG14" s="50"/>
      <c r="IH14" s="129"/>
      <c r="II14" s="50"/>
      <c r="IJ14" s="51"/>
      <c r="IK14" s="52"/>
      <c r="IL14" s="48">
        <f>IN14</f>
        <v>88</v>
      </c>
      <c r="IM14" s="136">
        <v>1</v>
      </c>
      <c r="IN14" s="140">
        <f>110*0.8</f>
        <v>88</v>
      </c>
      <c r="IO14" s="18">
        <v>1</v>
      </c>
      <c r="IP14" s="124">
        <f>80*0.8</f>
        <v>64</v>
      </c>
      <c r="IQ14" s="48">
        <f t="shared" si="29"/>
        <v>0</v>
      </c>
      <c r="IR14" s="51"/>
      <c r="IS14" s="52"/>
      <c r="IT14" s="48">
        <f>IV14+IX14+IZ14+JB14+JH14</f>
        <v>110</v>
      </c>
      <c r="IU14" s="136">
        <v>1</v>
      </c>
      <c r="IV14" s="140">
        <f>110</f>
        <v>110</v>
      </c>
      <c r="IW14" s="51"/>
      <c r="IX14" s="50"/>
      <c r="IY14" s="51"/>
      <c r="IZ14" s="50"/>
      <c r="JA14" s="129"/>
      <c r="JB14" s="50"/>
      <c r="JC14" s="18">
        <v>4</v>
      </c>
      <c r="JD14" s="17">
        <f>20</f>
        <v>20</v>
      </c>
      <c r="JE14" s="18">
        <v>1</v>
      </c>
      <c r="JF14" s="17">
        <f>55</f>
        <v>55</v>
      </c>
      <c r="JG14" s="51"/>
      <c r="JH14" s="52"/>
      <c r="JI14" s="48">
        <f t="shared" si="30"/>
        <v>77</v>
      </c>
      <c r="JJ14" s="136"/>
      <c r="JK14" s="140"/>
      <c r="JL14" s="51">
        <v>1</v>
      </c>
      <c r="JM14" s="50">
        <f>110*0.7</f>
        <v>77</v>
      </c>
      <c r="JN14" s="51"/>
      <c r="JO14" s="52"/>
      <c r="JP14" s="48">
        <f t="shared" si="31"/>
        <v>0</v>
      </c>
      <c r="JQ14" s="51"/>
      <c r="JR14" s="52"/>
    </row>
    <row r="15" spans="1:278" ht="15" hidden="1" customHeight="1" x14ac:dyDescent="0.3">
      <c r="B15" s="37">
        <v>31</v>
      </c>
      <c r="C15" s="30" t="s">
        <v>33</v>
      </c>
      <c r="D15" s="39">
        <v>1992</v>
      </c>
      <c r="E15" s="62">
        <f t="shared" si="18"/>
        <v>719.7</v>
      </c>
      <c r="F15" s="47" t="s">
        <v>410</v>
      </c>
      <c r="G15" s="47"/>
      <c r="H15" s="47" t="s">
        <v>477</v>
      </c>
      <c r="I15" s="47" t="s">
        <v>478</v>
      </c>
      <c r="J15" s="48">
        <f t="shared" si="32"/>
        <v>0</v>
      </c>
      <c r="K15" s="49"/>
      <c r="L15" s="50"/>
      <c r="M15" s="51"/>
      <c r="N15" s="50"/>
      <c r="O15" s="51"/>
      <c r="P15" s="52"/>
      <c r="Q15" s="48">
        <f t="shared" si="19"/>
        <v>0</v>
      </c>
      <c r="R15" s="49"/>
      <c r="S15" s="52"/>
      <c r="T15" s="48">
        <f t="shared" si="20"/>
        <v>0</v>
      </c>
      <c r="U15" s="49"/>
      <c r="V15" s="50"/>
      <c r="W15" s="51"/>
      <c r="X15" s="52"/>
      <c r="Y15" s="53">
        <f t="shared" si="21"/>
        <v>227.25</v>
      </c>
      <c r="Z15" s="105"/>
      <c r="AA15" s="55"/>
      <c r="AB15" s="105">
        <v>2</v>
      </c>
      <c r="AC15" s="55">
        <f>80*0.9</f>
        <v>72</v>
      </c>
      <c r="AD15" s="117"/>
      <c r="AE15" s="55"/>
      <c r="AF15" s="54"/>
      <c r="AG15" s="55"/>
      <c r="AH15" s="84">
        <v>2</v>
      </c>
      <c r="AI15" s="85">
        <f>60*0.9*1.5</f>
        <v>81</v>
      </c>
      <c r="AJ15" s="54"/>
      <c r="AK15" s="55"/>
      <c r="AL15" s="84">
        <v>1</v>
      </c>
      <c r="AM15" s="85">
        <f>55*0.9*1.5</f>
        <v>74.25</v>
      </c>
      <c r="AN15" s="105"/>
      <c r="AO15" s="88"/>
      <c r="AP15" s="95">
        <f t="shared" si="22"/>
        <v>27</v>
      </c>
      <c r="AQ15" s="99">
        <v>8</v>
      </c>
      <c r="AR15" s="100">
        <f>10*1.8*1.5</f>
        <v>27</v>
      </c>
      <c r="AS15" s="89">
        <f t="shared" si="33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 t="shared" si="34"/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23"/>
        <v>252.5</v>
      </c>
      <c r="BR15" s="51"/>
      <c r="BS15" s="50"/>
      <c r="BT15" s="51">
        <v>2</v>
      </c>
      <c r="BU15" s="50">
        <f>80</f>
        <v>80</v>
      </c>
      <c r="BV15" s="51"/>
      <c r="BW15" s="50"/>
      <c r="BX15" s="51"/>
      <c r="BY15" s="50"/>
      <c r="BZ15" s="51"/>
      <c r="CA15" s="50"/>
      <c r="CB15" s="101">
        <v>2</v>
      </c>
      <c r="CC15" s="102">
        <f>60*1.5</f>
        <v>90</v>
      </c>
      <c r="CD15" s="51"/>
      <c r="CE15" s="50"/>
      <c r="CF15" s="101">
        <v>1</v>
      </c>
      <c r="CG15" s="103">
        <f>55*1.5</f>
        <v>82.5</v>
      </c>
      <c r="CH15" s="53">
        <f t="shared" si="35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36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 t="shared" si="24"/>
        <v>0</v>
      </c>
      <c r="DG15" s="51"/>
      <c r="DH15" s="50"/>
      <c r="DI15" s="50"/>
      <c r="DJ15" s="50"/>
      <c r="DK15" s="51"/>
      <c r="DL15" s="52"/>
      <c r="DM15" s="53">
        <f t="shared" si="37"/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>
        <f t="shared" si="38"/>
        <v>0</v>
      </c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53">
        <f t="shared" si="25"/>
        <v>0</v>
      </c>
      <c r="EZ15" s="51"/>
      <c r="FA15" s="50"/>
      <c r="FB15" s="51"/>
      <c r="FC15" s="52"/>
      <c r="FD15" s="53">
        <f t="shared" si="26"/>
        <v>0</v>
      </c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>
        <f t="shared" si="27"/>
        <v>0</v>
      </c>
      <c r="FR15" s="122"/>
      <c r="FS15" s="122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>
        <f t="shared" si="39"/>
        <v>0</v>
      </c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>
        <f t="shared" si="40"/>
        <v>0</v>
      </c>
      <c r="GP15" s="125"/>
      <c r="GQ15" s="125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>
        <f t="shared" si="28"/>
        <v>0</v>
      </c>
      <c r="HE15" s="125"/>
      <c r="HF15" s="125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48">
        <f>HU15+HW15+HY15+IA15+IC15+IE15+IG15+II15+IK15</f>
        <v>157.94999999999999</v>
      </c>
      <c r="HT15" s="136"/>
      <c r="HU15" s="140"/>
      <c r="HV15" s="51"/>
      <c r="HW15" s="50"/>
      <c r="HX15" s="51"/>
      <c r="HY15" s="50"/>
      <c r="HZ15" s="51"/>
      <c r="IA15" s="50"/>
      <c r="IB15" s="51"/>
      <c r="IC15" s="50"/>
      <c r="ID15" s="101">
        <v>5</v>
      </c>
      <c r="IE15" s="102">
        <f>26*1.3*1.5</f>
        <v>50.7</v>
      </c>
      <c r="IF15" s="164">
        <v>1</v>
      </c>
      <c r="IG15" s="102">
        <f>55*1.3*1.5</f>
        <v>107.25</v>
      </c>
      <c r="IH15" s="129"/>
      <c r="II15" s="50"/>
      <c r="IJ15" s="51"/>
      <c r="IK15" s="52"/>
      <c r="IL15" s="48">
        <f t="shared" ref="IL15:IL25" si="41">IN15+IP15</f>
        <v>0</v>
      </c>
      <c r="IM15" s="136"/>
      <c r="IN15" s="140"/>
      <c r="IO15" s="51"/>
      <c r="IP15" s="52"/>
      <c r="IQ15" s="48">
        <f t="shared" si="29"/>
        <v>0</v>
      </c>
      <c r="IR15" s="51"/>
      <c r="IS15" s="52"/>
      <c r="IT15" s="48">
        <f t="shared" ref="IT15:IT21" si="42">IV15+IX15+IZ15+JB15+JD15+JF15+JH15</f>
        <v>55</v>
      </c>
      <c r="IU15" s="136"/>
      <c r="IV15" s="140"/>
      <c r="IW15" s="51"/>
      <c r="IX15" s="50"/>
      <c r="IY15" s="51"/>
      <c r="IZ15" s="50"/>
      <c r="JA15" s="129"/>
      <c r="JB15" s="50"/>
      <c r="JC15" s="51">
        <v>1</v>
      </c>
      <c r="JD15" s="50">
        <f>55</f>
        <v>55</v>
      </c>
      <c r="JE15" s="51"/>
      <c r="JF15" s="50"/>
      <c r="JG15" s="51"/>
      <c r="JH15" s="52"/>
      <c r="JI15" s="48">
        <f t="shared" si="30"/>
        <v>0</v>
      </c>
      <c r="JJ15" s="136"/>
      <c r="JK15" s="140"/>
      <c r="JL15" s="51"/>
      <c r="JM15" s="50"/>
      <c r="JN15" s="51"/>
      <c r="JO15" s="52"/>
      <c r="JP15" s="48">
        <f t="shared" si="31"/>
        <v>0</v>
      </c>
      <c r="JQ15" s="51"/>
      <c r="JR15" s="52"/>
    </row>
    <row r="16" spans="1:278" ht="15" hidden="1" customHeight="1" x14ac:dyDescent="0.3">
      <c r="B16" s="37">
        <v>218</v>
      </c>
      <c r="C16" s="30" t="s">
        <v>29</v>
      </c>
      <c r="D16" s="38">
        <v>1994</v>
      </c>
      <c r="E16" s="62">
        <f t="shared" si="18"/>
        <v>704.25</v>
      </c>
      <c r="F16" s="47" t="s">
        <v>407</v>
      </c>
      <c r="G16" s="47"/>
      <c r="H16" s="47" t="s">
        <v>463</v>
      </c>
      <c r="I16" s="47" t="s">
        <v>484</v>
      </c>
      <c r="J16" s="48">
        <f t="shared" si="32"/>
        <v>0</v>
      </c>
      <c r="K16" s="49"/>
      <c r="L16" s="50"/>
      <c r="M16" s="51"/>
      <c r="N16" s="50"/>
      <c r="O16" s="51"/>
      <c r="P16" s="52"/>
      <c r="Q16" s="48">
        <f t="shared" si="19"/>
        <v>0</v>
      </c>
      <c r="R16" s="49"/>
      <c r="S16" s="52"/>
      <c r="T16" s="48">
        <f t="shared" si="20"/>
        <v>0</v>
      </c>
      <c r="U16" s="49"/>
      <c r="V16" s="50"/>
      <c r="W16" s="51"/>
      <c r="X16" s="52"/>
      <c r="Y16" s="53">
        <f t="shared" si="21"/>
        <v>220.5</v>
      </c>
      <c r="Z16" s="116"/>
      <c r="AA16" s="55"/>
      <c r="AB16" s="105"/>
      <c r="AC16" s="55"/>
      <c r="AD16" s="120"/>
      <c r="AE16" s="55"/>
      <c r="AF16" s="120">
        <v>1</v>
      </c>
      <c r="AG16" s="55">
        <f>80*0.9</f>
        <v>72</v>
      </c>
      <c r="AH16" s="84">
        <v>1</v>
      </c>
      <c r="AI16" s="85">
        <f>80*0.9*1.5</f>
        <v>108</v>
      </c>
      <c r="AJ16" s="148"/>
      <c r="AK16" s="55"/>
      <c r="AL16" s="84">
        <v>3</v>
      </c>
      <c r="AM16" s="85">
        <f>30*0.9*1.5</f>
        <v>40.5</v>
      </c>
      <c r="AN16" s="105"/>
      <c r="AO16" s="88"/>
      <c r="AP16" s="95">
        <f t="shared" si="22"/>
        <v>27</v>
      </c>
      <c r="AQ16" s="99">
        <v>8</v>
      </c>
      <c r="AR16" s="100">
        <f>10*1.8*1.5</f>
        <v>27</v>
      </c>
      <c r="AS16" s="89">
        <f t="shared" si="33"/>
        <v>0</v>
      </c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>
        <f t="shared" si="34"/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23"/>
        <v>202.5</v>
      </c>
      <c r="BR16" s="51"/>
      <c r="BS16" s="50"/>
      <c r="BT16" s="51"/>
      <c r="BU16" s="50"/>
      <c r="BV16" s="51"/>
      <c r="BW16" s="50"/>
      <c r="BX16" s="51"/>
      <c r="BY16" s="50"/>
      <c r="BZ16" s="51"/>
      <c r="CA16" s="50"/>
      <c r="CB16" s="101">
        <v>1</v>
      </c>
      <c r="CC16" s="102">
        <f>80*1.5</f>
        <v>120</v>
      </c>
      <c r="CD16" s="51"/>
      <c r="CE16" s="50"/>
      <c r="CF16" s="101">
        <v>1</v>
      </c>
      <c r="CG16" s="103">
        <f>55*1.5</f>
        <v>82.5</v>
      </c>
      <c r="CH16" s="53">
        <f t="shared" si="35"/>
        <v>0</v>
      </c>
      <c r="CI16" s="51"/>
      <c r="CJ16" s="50"/>
      <c r="CK16" s="51"/>
      <c r="CL16" s="50"/>
      <c r="CM16" s="51"/>
      <c r="CN16" s="50"/>
      <c r="CO16" s="50"/>
      <c r="CP16" s="50"/>
      <c r="CQ16" s="51"/>
      <c r="CR16" s="50"/>
      <c r="CS16" s="51"/>
      <c r="CT16" s="52"/>
      <c r="CU16" s="53">
        <f t="shared" si="36"/>
        <v>0</v>
      </c>
      <c r="CV16" s="51"/>
      <c r="CW16" s="50"/>
      <c r="CX16" s="50"/>
      <c r="CY16" s="50"/>
      <c r="CZ16" s="51"/>
      <c r="DA16" s="50"/>
      <c r="DB16" s="51"/>
      <c r="DC16" s="50"/>
      <c r="DD16" s="51"/>
      <c r="DE16" s="52"/>
      <c r="DF16" s="53">
        <f t="shared" si="24"/>
        <v>0</v>
      </c>
      <c r="DG16" s="51"/>
      <c r="DH16" s="50"/>
      <c r="DI16" s="50"/>
      <c r="DJ16" s="50"/>
      <c r="DK16" s="51"/>
      <c r="DL16" s="52"/>
      <c r="DM16" s="53">
        <f t="shared" si="37"/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0"/>
      <c r="DY16" s="50"/>
      <c r="DZ16" s="51"/>
      <c r="EA16" s="50"/>
      <c r="EB16" s="51"/>
      <c r="EC16" s="52"/>
      <c r="ED16" s="53">
        <f t="shared" si="38"/>
        <v>0</v>
      </c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0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25"/>
        <v>30</v>
      </c>
      <c r="EZ16" s="51"/>
      <c r="FA16" s="50"/>
      <c r="FB16" s="101">
        <v>9</v>
      </c>
      <c r="FC16" s="103">
        <f>8*2.5*1.5</f>
        <v>30</v>
      </c>
      <c r="FD16" s="53">
        <f t="shared" si="26"/>
        <v>0</v>
      </c>
      <c r="FE16" s="51"/>
      <c r="FF16" s="50"/>
      <c r="FG16" s="51"/>
      <c r="FH16" s="50"/>
      <c r="FI16" s="51"/>
      <c r="FJ16" s="50"/>
      <c r="FK16" s="50"/>
      <c r="FL16" s="50"/>
      <c r="FM16" s="51"/>
      <c r="FN16" s="50"/>
      <c r="FO16" s="51"/>
      <c r="FP16" s="52"/>
      <c r="FQ16" s="53">
        <f t="shared" si="27"/>
        <v>0</v>
      </c>
      <c r="FR16" s="122"/>
      <c r="FS16" s="122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>
        <f t="shared" si="39"/>
        <v>0</v>
      </c>
      <c r="GE16" s="51"/>
      <c r="GF16" s="50"/>
      <c r="GG16" s="51"/>
      <c r="GH16" s="50"/>
      <c r="GI16" s="51"/>
      <c r="GJ16" s="50"/>
      <c r="GK16" s="50"/>
      <c r="GL16" s="50"/>
      <c r="GM16" s="51"/>
      <c r="GN16" s="52"/>
      <c r="GO16" s="48">
        <f t="shared" si="40"/>
        <v>0</v>
      </c>
      <c r="GP16" s="125"/>
      <c r="GQ16" s="125"/>
      <c r="GR16" s="51"/>
      <c r="GS16" s="50"/>
      <c r="GT16" s="51"/>
      <c r="GU16" s="50"/>
      <c r="GV16" s="50"/>
      <c r="GW16" s="50"/>
      <c r="GX16" s="50"/>
      <c r="GY16" s="50"/>
      <c r="GZ16" s="50"/>
      <c r="HA16" s="50"/>
      <c r="HB16" s="51"/>
      <c r="HC16" s="52"/>
      <c r="HD16" s="48">
        <f t="shared" si="28"/>
        <v>0</v>
      </c>
      <c r="HE16" s="125"/>
      <c r="HF16" s="125"/>
      <c r="HG16" s="51"/>
      <c r="HH16" s="50"/>
      <c r="HI16" s="51"/>
      <c r="HJ16" s="50"/>
      <c r="HK16" s="50"/>
      <c r="HL16" s="50"/>
      <c r="HM16" s="50"/>
      <c r="HN16" s="50"/>
      <c r="HO16" s="50"/>
      <c r="HP16" s="50"/>
      <c r="HQ16" s="51"/>
      <c r="HR16" s="52"/>
      <c r="HS16" s="48">
        <f>HU16+HW16+HY16+IA16+IC16+IE16+IG16+II16+IK16</f>
        <v>224.25</v>
      </c>
      <c r="HT16" s="136"/>
      <c r="HU16" s="140"/>
      <c r="HV16" s="51"/>
      <c r="HW16" s="50"/>
      <c r="HX16" s="51"/>
      <c r="HY16" s="50"/>
      <c r="HZ16" s="51"/>
      <c r="IA16" s="50"/>
      <c r="IB16" s="51"/>
      <c r="IC16" s="50"/>
      <c r="ID16" s="101">
        <v>2</v>
      </c>
      <c r="IE16" s="102">
        <f>60*1.3*1.5</f>
        <v>117</v>
      </c>
      <c r="IF16" s="164">
        <v>1</v>
      </c>
      <c r="IG16" s="102">
        <f>55*1.3*1.5</f>
        <v>107.25</v>
      </c>
      <c r="IH16" s="129"/>
      <c r="II16" s="50"/>
      <c r="IJ16" s="51"/>
      <c r="IK16" s="52"/>
      <c r="IL16" s="48">
        <f t="shared" si="41"/>
        <v>0</v>
      </c>
      <c r="IM16" s="136"/>
      <c r="IN16" s="140"/>
      <c r="IO16" s="51"/>
      <c r="IP16" s="52"/>
      <c r="IQ16" s="48">
        <f t="shared" si="29"/>
        <v>0</v>
      </c>
      <c r="IR16" s="51"/>
      <c r="IS16" s="52"/>
      <c r="IT16" s="48">
        <f t="shared" si="42"/>
        <v>0</v>
      </c>
      <c r="IU16" s="136"/>
      <c r="IV16" s="140"/>
      <c r="IW16" s="51"/>
      <c r="IX16" s="50"/>
      <c r="IY16" s="51"/>
      <c r="IZ16" s="50"/>
      <c r="JA16" s="129"/>
      <c r="JB16" s="50"/>
      <c r="JC16" s="51"/>
      <c r="JD16" s="50"/>
      <c r="JE16" s="51"/>
      <c r="JF16" s="50"/>
      <c r="JG16" s="51"/>
      <c r="JH16" s="52"/>
      <c r="JI16" s="48">
        <f t="shared" si="30"/>
        <v>0</v>
      </c>
      <c r="JJ16" s="136"/>
      <c r="JK16" s="140"/>
      <c r="JL16" s="51"/>
      <c r="JM16" s="50"/>
      <c r="JN16" s="51"/>
      <c r="JO16" s="52"/>
      <c r="JP16" s="48">
        <f t="shared" si="31"/>
        <v>0</v>
      </c>
      <c r="JQ16" s="51"/>
      <c r="JR16" s="52"/>
    </row>
    <row r="17" spans="1:278" ht="15" hidden="1" customHeight="1" x14ac:dyDescent="0.3">
      <c r="B17" s="37">
        <v>4014</v>
      </c>
      <c r="C17" s="40" t="s">
        <v>85</v>
      </c>
      <c r="D17" s="41">
        <v>2004</v>
      </c>
      <c r="E17" s="62">
        <f t="shared" si="18"/>
        <v>651.4</v>
      </c>
      <c r="F17" s="47" t="s">
        <v>414</v>
      </c>
      <c r="G17" s="47" t="s">
        <v>490</v>
      </c>
      <c r="H17" s="47" t="s">
        <v>433</v>
      </c>
      <c r="I17" s="47" t="s">
        <v>442</v>
      </c>
      <c r="J17" s="48">
        <f t="shared" si="32"/>
        <v>0</v>
      </c>
      <c r="K17" s="49"/>
      <c r="L17" s="50"/>
      <c r="M17" s="51"/>
      <c r="N17" s="50"/>
      <c r="O17" s="51"/>
      <c r="P17" s="52"/>
      <c r="Q17" s="48">
        <f t="shared" si="19"/>
        <v>0</v>
      </c>
      <c r="R17" s="49"/>
      <c r="S17" s="52"/>
      <c r="T17" s="48">
        <f t="shared" si="20"/>
        <v>0</v>
      </c>
      <c r="U17" s="49"/>
      <c r="V17" s="50"/>
      <c r="W17" s="51"/>
      <c r="X17" s="52"/>
      <c r="Y17" s="53">
        <f>AA17+AC17+AE17+AI17+AK17+AM17+AO17</f>
        <v>126</v>
      </c>
      <c r="Z17" s="148">
        <v>1</v>
      </c>
      <c r="AA17" s="55">
        <f>110*0.9</f>
        <v>99</v>
      </c>
      <c r="AB17" s="148"/>
      <c r="AC17" s="55"/>
      <c r="AD17" s="148"/>
      <c r="AE17" s="55"/>
      <c r="AF17" s="14">
        <v>4</v>
      </c>
      <c r="AG17" s="15">
        <f>30*0.9</f>
        <v>27</v>
      </c>
      <c r="AH17" s="148"/>
      <c r="AI17" s="55"/>
      <c r="AJ17" s="148"/>
      <c r="AK17" s="55"/>
      <c r="AL17" s="84">
        <v>4</v>
      </c>
      <c r="AM17" s="85">
        <f>20*0.9*1.5</f>
        <v>27</v>
      </c>
      <c r="AN17" s="148"/>
      <c r="AO17" s="88"/>
      <c r="AP17" s="95">
        <f t="shared" si="22"/>
        <v>0</v>
      </c>
      <c r="AQ17" s="119"/>
      <c r="AR17" s="92"/>
      <c r="AS17" s="89">
        <f t="shared" si="33"/>
        <v>84</v>
      </c>
      <c r="AT17" s="11"/>
      <c r="AU17" s="10"/>
      <c r="AV17" s="11">
        <v>3</v>
      </c>
      <c r="AW17" s="10">
        <f>60*0.8</f>
        <v>48</v>
      </c>
      <c r="AX17" s="11"/>
      <c r="AY17" s="10"/>
      <c r="AZ17" s="101">
        <v>4</v>
      </c>
      <c r="BA17" s="102">
        <f>30*0.8*1.5</f>
        <v>36</v>
      </c>
      <c r="BB17" s="11"/>
      <c r="BC17" s="12"/>
      <c r="BD17" s="13">
        <f t="shared" si="34"/>
        <v>0</v>
      </c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23"/>
        <v>110</v>
      </c>
      <c r="BR17" s="51">
        <v>2</v>
      </c>
      <c r="BS17" s="50">
        <f>80</f>
        <v>80</v>
      </c>
      <c r="BT17" s="51"/>
      <c r="BU17" s="50"/>
      <c r="BV17" s="51"/>
      <c r="BW17" s="50"/>
      <c r="BX17" s="51"/>
      <c r="BY17" s="50"/>
      <c r="BZ17" s="51"/>
      <c r="CA17" s="50"/>
      <c r="CB17" s="51"/>
      <c r="CC17" s="50"/>
      <c r="CD17" s="51"/>
      <c r="CE17" s="50"/>
      <c r="CF17" s="101">
        <v>4</v>
      </c>
      <c r="CG17" s="103">
        <f>20*1.5</f>
        <v>30</v>
      </c>
      <c r="CH17" s="53">
        <f t="shared" si="35"/>
        <v>0</v>
      </c>
      <c r="CI17" s="51"/>
      <c r="CJ17" s="50"/>
      <c r="CK17" s="51"/>
      <c r="CL17" s="50"/>
      <c r="CM17" s="51"/>
      <c r="CN17" s="50"/>
      <c r="CO17" s="51"/>
      <c r="CP17" s="50"/>
      <c r="CQ17" s="51"/>
      <c r="CR17" s="50"/>
      <c r="CS17" s="51"/>
      <c r="CT17" s="52"/>
      <c r="CU17" s="53">
        <f t="shared" si="36"/>
        <v>126</v>
      </c>
      <c r="CV17" s="51">
        <v>4</v>
      </c>
      <c r="CW17" s="50">
        <f>40*1.8</f>
        <v>72</v>
      </c>
      <c r="CX17" s="51"/>
      <c r="CY17" s="50"/>
      <c r="CZ17" s="51"/>
      <c r="DA17" s="50"/>
      <c r="DB17" s="51"/>
      <c r="DC17" s="50"/>
      <c r="DD17" s="101">
        <v>4</v>
      </c>
      <c r="DE17" s="103">
        <f>20*1.8*1.5</f>
        <v>54</v>
      </c>
      <c r="DF17" s="53">
        <f t="shared" si="24"/>
        <v>0</v>
      </c>
      <c r="DG17" s="51"/>
      <c r="DH17" s="50"/>
      <c r="DI17" s="51"/>
      <c r="DJ17" s="50"/>
      <c r="DK17" s="51"/>
      <c r="DL17" s="52"/>
      <c r="DM17" s="53">
        <f t="shared" si="37"/>
        <v>0</v>
      </c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>
        <f t="shared" si="38"/>
        <v>0</v>
      </c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53">
        <f t="shared" si="25"/>
        <v>0</v>
      </c>
      <c r="EZ17" s="51"/>
      <c r="FA17" s="50"/>
      <c r="FB17" s="51"/>
      <c r="FC17" s="50"/>
      <c r="FD17" s="53">
        <f t="shared" si="26"/>
        <v>0</v>
      </c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>
        <f t="shared" si="27"/>
        <v>0</v>
      </c>
      <c r="FR17" s="122"/>
      <c r="FS17" s="122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>
        <f t="shared" si="39"/>
        <v>0</v>
      </c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>
        <f t="shared" si="40"/>
        <v>0</v>
      </c>
      <c r="GP17" s="136"/>
      <c r="GQ17" s="140"/>
      <c r="GR17" s="51"/>
      <c r="GS17" s="50"/>
      <c r="GT17" s="51"/>
      <c r="GU17" s="50"/>
      <c r="GV17" s="129"/>
      <c r="GW17" s="50"/>
      <c r="GX17" s="51"/>
      <c r="GY17" s="50"/>
      <c r="GZ17" s="51"/>
      <c r="HA17" s="50"/>
      <c r="HB17" s="51"/>
      <c r="HC17" s="52"/>
      <c r="HD17" s="48">
        <f t="shared" si="28"/>
        <v>0</v>
      </c>
      <c r="HE17" s="136"/>
      <c r="HF17" s="140"/>
      <c r="HG17" s="51"/>
      <c r="HH17" s="50"/>
      <c r="HI17" s="51"/>
      <c r="HJ17" s="50"/>
      <c r="HK17" s="129"/>
      <c r="HL17" s="50"/>
      <c r="HM17" s="51"/>
      <c r="HN17" s="50"/>
      <c r="HO17" s="51"/>
      <c r="HP17" s="50"/>
      <c r="HQ17" s="51"/>
      <c r="HR17" s="52"/>
      <c r="HS17" s="48">
        <f>HU17+HW17+HY17+IA17+IC17+IE17+II17</f>
        <v>205.4</v>
      </c>
      <c r="HT17" s="136">
        <v>5</v>
      </c>
      <c r="HU17" s="140">
        <f>35*1.3</f>
        <v>45.5</v>
      </c>
      <c r="HV17" s="51">
        <v>6</v>
      </c>
      <c r="HW17" s="50">
        <f>30*1.3</f>
        <v>39</v>
      </c>
      <c r="HX17" s="51"/>
      <c r="HY17" s="50"/>
      <c r="HZ17" s="129"/>
      <c r="IA17" s="50"/>
      <c r="IB17" s="51">
        <v>2</v>
      </c>
      <c r="IC17" s="50">
        <f>60*1.3</f>
        <v>78</v>
      </c>
      <c r="ID17" s="101">
        <v>6</v>
      </c>
      <c r="IE17" s="102">
        <f>22*1.3*1.5</f>
        <v>42.900000000000006</v>
      </c>
      <c r="IF17" s="133">
        <v>5</v>
      </c>
      <c r="IG17" s="18" t="s">
        <v>65</v>
      </c>
      <c r="IH17" s="129"/>
      <c r="II17" s="50"/>
      <c r="IJ17" s="18">
        <v>3</v>
      </c>
      <c r="IK17" s="111" t="s">
        <v>65</v>
      </c>
      <c r="IL17" s="48">
        <f t="shared" si="41"/>
        <v>0</v>
      </c>
      <c r="IM17" s="136"/>
      <c r="IN17" s="140"/>
      <c r="IO17" s="51"/>
      <c r="IP17" s="108"/>
      <c r="IQ17" s="48">
        <f t="shared" si="29"/>
        <v>0</v>
      </c>
      <c r="IR17" s="51"/>
      <c r="IS17" s="108"/>
      <c r="IT17" s="48">
        <f t="shared" si="42"/>
        <v>0</v>
      </c>
      <c r="IU17" s="136"/>
      <c r="IV17" s="140"/>
      <c r="IW17" s="51"/>
      <c r="IX17" s="50"/>
      <c r="IY17" s="129"/>
      <c r="IZ17" s="50"/>
      <c r="JA17" s="129"/>
      <c r="JB17" s="50"/>
      <c r="JC17" s="51"/>
      <c r="JD17" s="50"/>
      <c r="JE17" s="51"/>
      <c r="JF17" s="50"/>
      <c r="JG17" s="51"/>
      <c r="JH17" s="108"/>
      <c r="JI17" s="48">
        <f t="shared" si="30"/>
        <v>0</v>
      </c>
      <c r="JJ17" s="136"/>
      <c r="JK17" s="140"/>
      <c r="JL17" s="129"/>
      <c r="JM17" s="50"/>
      <c r="JN17" s="51"/>
      <c r="JO17" s="108"/>
      <c r="JP17" s="48">
        <f t="shared" si="31"/>
        <v>0</v>
      </c>
      <c r="JQ17" s="51"/>
      <c r="JR17" s="108"/>
    </row>
    <row r="18" spans="1:278" ht="15" hidden="1" customHeight="1" x14ac:dyDescent="0.3">
      <c r="B18" s="37">
        <v>4089</v>
      </c>
      <c r="C18" s="30" t="s">
        <v>39</v>
      </c>
      <c r="D18" s="39">
        <v>2004</v>
      </c>
      <c r="E18" s="62">
        <f t="shared" si="18"/>
        <v>642.25</v>
      </c>
      <c r="F18" s="47" t="s">
        <v>419</v>
      </c>
      <c r="G18" s="47"/>
      <c r="H18" s="47" t="s">
        <v>486</v>
      </c>
      <c r="I18" s="47"/>
      <c r="J18" s="48">
        <f t="shared" si="32"/>
        <v>0</v>
      </c>
      <c r="K18" s="49"/>
      <c r="L18" s="50"/>
      <c r="M18" s="51"/>
      <c r="N18" s="50"/>
      <c r="O18" s="51"/>
      <c r="P18" s="52"/>
      <c r="Q18" s="48">
        <f t="shared" si="19"/>
        <v>0</v>
      </c>
      <c r="R18" s="49"/>
      <c r="S18" s="52"/>
      <c r="T18" s="48">
        <f t="shared" si="20"/>
        <v>0</v>
      </c>
      <c r="U18" s="49"/>
      <c r="V18" s="50"/>
      <c r="W18" s="51"/>
      <c r="X18" s="52"/>
      <c r="Y18" s="53">
        <f>AC18+AE18+AG18+AI18+AK18+AM18+AO18</f>
        <v>128.25</v>
      </c>
      <c r="Z18" s="14">
        <v>5</v>
      </c>
      <c r="AA18" s="15">
        <f>35*0.9</f>
        <v>31.5</v>
      </c>
      <c r="AB18" s="120"/>
      <c r="AC18" s="55"/>
      <c r="AD18" s="120"/>
      <c r="AE18" s="55"/>
      <c r="AF18" s="117">
        <v>2</v>
      </c>
      <c r="AG18" s="55">
        <f>60*0.9</f>
        <v>54</v>
      </c>
      <c r="AH18" s="120"/>
      <c r="AI18" s="55"/>
      <c r="AJ18" s="54"/>
      <c r="AK18" s="55"/>
      <c r="AL18" s="84">
        <v>1</v>
      </c>
      <c r="AM18" s="85">
        <f>55*0.9*1.5</f>
        <v>74.25</v>
      </c>
      <c r="AN18" s="120"/>
      <c r="AO18" s="88"/>
      <c r="AP18" s="95">
        <f t="shared" si="22"/>
        <v>0</v>
      </c>
      <c r="AQ18" s="104"/>
      <c r="AR18" s="92"/>
      <c r="AS18" s="89">
        <f>AU18+AY18+BA18+BC18</f>
        <v>144</v>
      </c>
      <c r="AT18" s="11">
        <v>3</v>
      </c>
      <c r="AU18" s="10">
        <f>60*0.8</f>
        <v>48</v>
      </c>
      <c r="AV18" s="18">
        <v>9</v>
      </c>
      <c r="AW18" s="17">
        <f>10*0.8</f>
        <v>8</v>
      </c>
      <c r="AX18" s="11"/>
      <c r="AY18" s="10"/>
      <c r="AZ18" s="101">
        <v>1</v>
      </c>
      <c r="BA18" s="102">
        <f>80*0.8*1.5</f>
        <v>96</v>
      </c>
      <c r="BB18" s="11"/>
      <c r="BC18" s="12"/>
      <c r="BD18" s="13">
        <f t="shared" si="34"/>
        <v>0</v>
      </c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 t="shared" si="23"/>
        <v>147.5</v>
      </c>
      <c r="BR18" s="51"/>
      <c r="BS18" s="50"/>
      <c r="BT18" s="51"/>
      <c r="BU18" s="50"/>
      <c r="BV18" s="51"/>
      <c r="BW18" s="50"/>
      <c r="BX18" s="51"/>
      <c r="BY18" s="50"/>
      <c r="BZ18" s="51">
        <v>1</v>
      </c>
      <c r="CA18" s="50">
        <f>80</f>
        <v>80</v>
      </c>
      <c r="CB18" s="101">
        <v>3</v>
      </c>
      <c r="CC18" s="102">
        <f>45*1.5</f>
        <v>67.5</v>
      </c>
      <c r="CD18" s="51"/>
      <c r="CE18" s="50"/>
      <c r="CF18" s="51"/>
      <c r="CG18" s="52"/>
      <c r="CH18" s="53">
        <f t="shared" si="35"/>
        <v>0</v>
      </c>
      <c r="CI18" s="51"/>
      <c r="CJ18" s="50"/>
      <c r="CK18" s="51"/>
      <c r="CL18" s="50"/>
      <c r="CM18" s="51"/>
      <c r="CN18" s="50"/>
      <c r="CO18" s="51"/>
      <c r="CP18" s="50"/>
      <c r="CQ18" s="51"/>
      <c r="CR18" s="50"/>
      <c r="CS18" s="51"/>
      <c r="CT18" s="52"/>
      <c r="CU18" s="53">
        <f t="shared" si="36"/>
        <v>40.5</v>
      </c>
      <c r="CV18" s="51"/>
      <c r="CW18" s="50"/>
      <c r="CX18" s="51"/>
      <c r="CY18" s="50"/>
      <c r="CZ18" s="51"/>
      <c r="DA18" s="50"/>
      <c r="DB18" s="101">
        <v>8</v>
      </c>
      <c r="DC18" s="102">
        <f>15*1.8*1.5</f>
        <v>40.5</v>
      </c>
      <c r="DD18" s="51"/>
      <c r="DE18" s="52"/>
      <c r="DF18" s="53">
        <f t="shared" si="24"/>
        <v>0</v>
      </c>
      <c r="DG18" s="51"/>
      <c r="DH18" s="50"/>
      <c r="DI18" s="51"/>
      <c r="DJ18" s="50"/>
      <c r="DK18" s="51"/>
      <c r="DL18" s="52"/>
      <c r="DM18" s="53">
        <f t="shared" si="37"/>
        <v>0</v>
      </c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  <c r="ED18" s="53">
        <f t="shared" si="38"/>
        <v>0</v>
      </c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1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25"/>
        <v>0</v>
      </c>
      <c r="EZ18" s="51"/>
      <c r="FA18" s="50"/>
      <c r="FB18" s="51"/>
      <c r="FC18" s="52"/>
      <c r="FD18" s="53">
        <f t="shared" si="26"/>
        <v>0</v>
      </c>
      <c r="FE18" s="51"/>
      <c r="FF18" s="50"/>
      <c r="FG18" s="51"/>
      <c r="FH18" s="50"/>
      <c r="FI18" s="51"/>
      <c r="FJ18" s="50"/>
      <c r="FK18" s="51"/>
      <c r="FL18" s="50"/>
      <c r="FM18" s="51"/>
      <c r="FN18" s="50"/>
      <c r="FO18" s="51"/>
      <c r="FP18" s="52"/>
      <c r="FQ18" s="53">
        <f t="shared" si="27"/>
        <v>0</v>
      </c>
      <c r="FR18" s="122"/>
      <c r="FS18" s="122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53">
        <f t="shared" si="39"/>
        <v>0</v>
      </c>
      <c r="GE18" s="51"/>
      <c r="GF18" s="50"/>
      <c r="GG18" s="51"/>
      <c r="GH18" s="50"/>
      <c r="GI18" s="51"/>
      <c r="GJ18" s="50"/>
      <c r="GK18" s="51"/>
      <c r="GL18" s="50"/>
      <c r="GM18" s="51"/>
      <c r="GN18" s="52"/>
      <c r="GO18" s="48">
        <f t="shared" si="40"/>
        <v>0</v>
      </c>
      <c r="GP18" s="136"/>
      <c r="GQ18" s="140"/>
      <c r="GR18" s="51"/>
      <c r="GS18" s="50"/>
      <c r="GT18" s="51"/>
      <c r="GU18" s="50"/>
      <c r="GV18" s="129"/>
      <c r="GW18" s="50"/>
      <c r="GX18" s="51"/>
      <c r="GY18" s="50"/>
      <c r="GZ18" s="51"/>
      <c r="HA18" s="50"/>
      <c r="HB18" s="51"/>
      <c r="HC18" s="52"/>
      <c r="HD18" s="48">
        <f t="shared" si="28"/>
        <v>0</v>
      </c>
      <c r="HE18" s="136"/>
      <c r="HF18" s="140"/>
      <c r="HG18" s="51"/>
      <c r="HH18" s="50"/>
      <c r="HI18" s="51"/>
      <c r="HJ18" s="50"/>
      <c r="HK18" s="129"/>
      <c r="HL18" s="50"/>
      <c r="HM18" s="51"/>
      <c r="HN18" s="50"/>
      <c r="HO18" s="51"/>
      <c r="HP18" s="50"/>
      <c r="HQ18" s="51"/>
      <c r="HR18" s="52"/>
      <c r="HS18" s="48">
        <f>HU18+HW18+HY18+IA18+IC18+IE18+II18+IK18</f>
        <v>182</v>
      </c>
      <c r="HT18" s="136">
        <v>1</v>
      </c>
      <c r="HU18" s="140">
        <f>110*1.3</f>
        <v>143</v>
      </c>
      <c r="HV18" s="51"/>
      <c r="HW18" s="50"/>
      <c r="HX18" s="51"/>
      <c r="HY18" s="50"/>
      <c r="HZ18" s="129"/>
      <c r="IA18" s="50"/>
      <c r="IB18" s="51"/>
      <c r="IC18" s="50"/>
      <c r="ID18" s="51"/>
      <c r="IE18" s="50"/>
      <c r="IF18" s="133">
        <v>4</v>
      </c>
      <c r="IG18" s="18" t="s">
        <v>65</v>
      </c>
      <c r="IH18" s="129">
        <v>3</v>
      </c>
      <c r="II18" s="50">
        <f>30*1.3</f>
        <v>39</v>
      </c>
      <c r="IJ18" s="51"/>
      <c r="IK18" s="52"/>
      <c r="IL18" s="48">
        <f t="shared" si="41"/>
        <v>0</v>
      </c>
      <c r="IM18" s="136"/>
      <c r="IN18" s="140"/>
      <c r="IO18" s="51"/>
      <c r="IP18" s="52"/>
      <c r="IQ18" s="48">
        <f t="shared" si="29"/>
        <v>0</v>
      </c>
      <c r="IR18" s="51"/>
      <c r="IS18" s="52"/>
      <c r="IT18" s="48">
        <f t="shared" si="42"/>
        <v>0</v>
      </c>
      <c r="IU18" s="136"/>
      <c r="IV18" s="140"/>
      <c r="IW18" s="51"/>
      <c r="IX18" s="50"/>
      <c r="IY18" s="129"/>
      <c r="IZ18" s="50"/>
      <c r="JA18" s="129"/>
      <c r="JB18" s="50"/>
      <c r="JC18" s="51"/>
      <c r="JD18" s="50"/>
      <c r="JE18" s="51"/>
      <c r="JF18" s="50"/>
      <c r="JG18" s="51"/>
      <c r="JH18" s="52"/>
      <c r="JI18" s="48">
        <f t="shared" si="30"/>
        <v>0</v>
      </c>
      <c r="JJ18" s="136"/>
      <c r="JK18" s="140"/>
      <c r="JL18" s="129"/>
      <c r="JM18" s="50"/>
      <c r="JN18" s="51"/>
      <c r="JO18" s="52"/>
      <c r="JP18" s="48">
        <f t="shared" si="31"/>
        <v>0</v>
      </c>
      <c r="JQ18" s="51"/>
      <c r="JR18" s="52"/>
    </row>
    <row r="19" spans="1:278" ht="15" hidden="1" customHeight="1" x14ac:dyDescent="0.3">
      <c r="B19" s="37">
        <v>4164</v>
      </c>
      <c r="C19" s="30" t="s">
        <v>104</v>
      </c>
      <c r="D19" s="39">
        <v>2003</v>
      </c>
      <c r="E19" s="62">
        <f t="shared" si="18"/>
        <v>625</v>
      </c>
      <c r="F19" s="47" t="s">
        <v>407</v>
      </c>
      <c r="G19" s="47"/>
      <c r="H19" s="47" t="s">
        <v>448</v>
      </c>
      <c r="I19" s="47"/>
      <c r="J19" s="48">
        <f t="shared" si="32"/>
        <v>0</v>
      </c>
      <c r="K19" s="49"/>
      <c r="L19" s="50"/>
      <c r="M19" s="51"/>
      <c r="N19" s="50"/>
      <c r="O19" s="51"/>
      <c r="P19" s="52"/>
      <c r="Q19" s="48">
        <f t="shared" si="19"/>
        <v>35</v>
      </c>
      <c r="R19" s="49">
        <v>5</v>
      </c>
      <c r="S19" s="52">
        <f>35</f>
        <v>35</v>
      </c>
      <c r="T19" s="48">
        <f t="shared" si="20"/>
        <v>0</v>
      </c>
      <c r="U19" s="49"/>
      <c r="V19" s="50"/>
      <c r="W19" s="51"/>
      <c r="X19" s="52"/>
      <c r="Y19" s="53">
        <f>AA19+AC19+AE19+AG19+AI19+AK19+AM19+AO19</f>
        <v>0</v>
      </c>
      <c r="Z19" s="120"/>
      <c r="AA19" s="55"/>
      <c r="AB19" s="148"/>
      <c r="AC19" s="55"/>
      <c r="AD19" s="120"/>
      <c r="AE19" s="55"/>
      <c r="AF19" s="120"/>
      <c r="AG19" s="55"/>
      <c r="AH19" s="148"/>
      <c r="AI19" s="55"/>
      <c r="AJ19" s="120"/>
      <c r="AK19" s="55"/>
      <c r="AL19" s="148"/>
      <c r="AM19" s="55"/>
      <c r="AN19" s="148"/>
      <c r="AO19" s="88"/>
      <c r="AP19" s="95">
        <f t="shared" si="22"/>
        <v>0</v>
      </c>
      <c r="AQ19" s="104"/>
      <c r="AR19" s="92"/>
      <c r="AS19" s="89">
        <f>AU19+AW19+AY19+BA19+BC19</f>
        <v>84</v>
      </c>
      <c r="AT19" s="11"/>
      <c r="AU19" s="10"/>
      <c r="AV19" s="11"/>
      <c r="AW19" s="10"/>
      <c r="AX19" s="101">
        <v>3</v>
      </c>
      <c r="AY19" s="102">
        <f>60*0.8*1.5</f>
        <v>72</v>
      </c>
      <c r="AZ19" s="11"/>
      <c r="BA19" s="10"/>
      <c r="BB19" s="11">
        <v>8</v>
      </c>
      <c r="BC19" s="12">
        <f>15*0.8</f>
        <v>12</v>
      </c>
      <c r="BD19" s="13">
        <f t="shared" si="34"/>
        <v>0</v>
      </c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23"/>
        <v>102</v>
      </c>
      <c r="BR19" s="51"/>
      <c r="BS19" s="50"/>
      <c r="BT19" s="51"/>
      <c r="BU19" s="50"/>
      <c r="BV19" s="101">
        <v>9</v>
      </c>
      <c r="BW19" s="102">
        <f>10*1.5</f>
        <v>15</v>
      </c>
      <c r="BX19" s="51"/>
      <c r="BY19" s="50"/>
      <c r="BZ19" s="51"/>
      <c r="CA19" s="50"/>
      <c r="CB19" s="101">
        <v>7</v>
      </c>
      <c r="CC19" s="102">
        <f>18*1.5</f>
        <v>27</v>
      </c>
      <c r="CD19" s="51">
        <v>2</v>
      </c>
      <c r="CE19" s="50">
        <f>60</f>
        <v>60</v>
      </c>
      <c r="CF19" s="51"/>
      <c r="CG19" s="52"/>
      <c r="CH19" s="53">
        <f t="shared" si="35"/>
        <v>162</v>
      </c>
      <c r="CI19" s="51"/>
      <c r="CJ19" s="50"/>
      <c r="CK19" s="101">
        <v>2</v>
      </c>
      <c r="CL19" s="102">
        <f>80*0.8*1.5</f>
        <v>96</v>
      </c>
      <c r="CM19" s="51"/>
      <c r="CN19" s="50"/>
      <c r="CO19" s="51"/>
      <c r="CP19" s="50"/>
      <c r="CQ19" s="51"/>
      <c r="CR19" s="50"/>
      <c r="CS19" s="101">
        <v>1</v>
      </c>
      <c r="CT19" s="103">
        <f>55*0.8*1.5</f>
        <v>66</v>
      </c>
      <c r="CU19" s="53">
        <f t="shared" si="36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>
        <f t="shared" si="24"/>
        <v>0</v>
      </c>
      <c r="DG19" s="51"/>
      <c r="DH19" s="50"/>
      <c r="DI19" s="51"/>
      <c r="DJ19" s="50"/>
      <c r="DK19" s="51"/>
      <c r="DL19" s="52"/>
      <c r="DM19" s="53">
        <f t="shared" si="37"/>
        <v>0</v>
      </c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>
        <f t="shared" si="38"/>
        <v>0</v>
      </c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53">
        <f t="shared" si="25"/>
        <v>0</v>
      </c>
      <c r="EZ19" s="51"/>
      <c r="FA19" s="50"/>
      <c r="FB19" s="51"/>
      <c r="FC19" s="52"/>
      <c r="FD19" s="53">
        <f t="shared" si="26"/>
        <v>0</v>
      </c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>
        <f t="shared" si="27"/>
        <v>0</v>
      </c>
      <c r="FR19" s="122"/>
      <c r="FS19" s="122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>
        <f t="shared" si="39"/>
        <v>48</v>
      </c>
      <c r="GE19" s="51"/>
      <c r="GF19" s="50"/>
      <c r="GG19" s="51"/>
      <c r="GH19" s="50"/>
      <c r="GI19" s="51"/>
      <c r="GJ19" s="50"/>
      <c r="GK19" s="51"/>
      <c r="GL19" s="50"/>
      <c r="GM19" s="51">
        <v>1</v>
      </c>
      <c r="GN19" s="52">
        <f>80*0.6</f>
        <v>48</v>
      </c>
      <c r="GO19" s="48">
        <f t="shared" si="40"/>
        <v>98</v>
      </c>
      <c r="GP19" s="136"/>
      <c r="GQ19" s="140"/>
      <c r="GR19" s="51"/>
      <c r="GS19" s="50"/>
      <c r="GT19" s="51"/>
      <c r="GU19" s="50"/>
      <c r="GV19" s="129"/>
      <c r="GW19" s="50"/>
      <c r="GX19" s="101">
        <v>1</v>
      </c>
      <c r="GY19" s="102">
        <f>55*0.8*1.5</f>
        <v>66</v>
      </c>
      <c r="GZ19" s="51">
        <v>2</v>
      </c>
      <c r="HA19" s="50">
        <f>40*0.8</f>
        <v>32</v>
      </c>
      <c r="HB19" s="51"/>
      <c r="HC19" s="52"/>
      <c r="HD19" s="48">
        <f t="shared" si="28"/>
        <v>0</v>
      </c>
      <c r="HE19" s="136"/>
      <c r="HF19" s="140"/>
      <c r="HG19" s="51"/>
      <c r="HH19" s="50"/>
      <c r="HI19" s="51"/>
      <c r="HJ19" s="50"/>
      <c r="HK19" s="129"/>
      <c r="HL19" s="50"/>
      <c r="HM19" s="51"/>
      <c r="HN19" s="50"/>
      <c r="HO19" s="51"/>
      <c r="HP19" s="50"/>
      <c r="HQ19" s="51"/>
      <c r="HR19" s="52"/>
      <c r="HS19" s="48">
        <f>HU19+HW19+HY19+IA19+IC19+IE19+IG19+II19+IK19</f>
        <v>0</v>
      </c>
      <c r="HT19" s="136"/>
      <c r="HU19" s="140"/>
      <c r="HV19" s="51"/>
      <c r="HW19" s="50"/>
      <c r="HX19" s="51"/>
      <c r="HY19" s="50"/>
      <c r="HZ19" s="129"/>
      <c r="IA19" s="50"/>
      <c r="IB19" s="51"/>
      <c r="IC19" s="50"/>
      <c r="ID19" s="51"/>
      <c r="IE19" s="50"/>
      <c r="IF19" s="129"/>
      <c r="IG19" s="50"/>
      <c r="IH19" s="129"/>
      <c r="II19" s="50"/>
      <c r="IJ19" s="51"/>
      <c r="IK19" s="52"/>
      <c r="IL19" s="48">
        <f t="shared" si="41"/>
        <v>0</v>
      </c>
      <c r="IM19" s="136"/>
      <c r="IN19" s="140"/>
      <c r="IO19" s="51"/>
      <c r="IP19" s="52"/>
      <c r="IQ19" s="48">
        <f t="shared" si="29"/>
        <v>0</v>
      </c>
      <c r="IR19" s="51"/>
      <c r="IS19" s="52"/>
      <c r="IT19" s="48">
        <f t="shared" si="42"/>
        <v>40</v>
      </c>
      <c r="IU19" s="136"/>
      <c r="IV19" s="140"/>
      <c r="IW19" s="51"/>
      <c r="IX19" s="50"/>
      <c r="IY19" s="129"/>
      <c r="IZ19" s="50"/>
      <c r="JA19" s="129"/>
      <c r="JB19" s="50"/>
      <c r="JC19" s="51">
        <v>2</v>
      </c>
      <c r="JD19" s="50">
        <f>40</f>
        <v>40</v>
      </c>
      <c r="JE19" s="18" t="s">
        <v>580</v>
      </c>
      <c r="JF19" s="17"/>
      <c r="JG19" s="51"/>
      <c r="JH19" s="52"/>
      <c r="JI19" s="48">
        <f t="shared" si="30"/>
        <v>56</v>
      </c>
      <c r="JJ19" s="136"/>
      <c r="JK19" s="140"/>
      <c r="JL19" s="129"/>
      <c r="JM19" s="50"/>
      <c r="JN19" s="51">
        <v>1</v>
      </c>
      <c r="JO19" s="52">
        <f>80*0.7</f>
        <v>56</v>
      </c>
      <c r="JP19" s="48">
        <f t="shared" si="31"/>
        <v>0</v>
      </c>
      <c r="JQ19" s="51"/>
      <c r="JR19" s="52"/>
    </row>
    <row r="20" spans="1:278" ht="15" hidden="1" customHeight="1" x14ac:dyDescent="0.3">
      <c r="B20" s="37">
        <v>1225</v>
      </c>
      <c r="C20" s="30" t="s">
        <v>74</v>
      </c>
      <c r="D20" s="39">
        <v>1997</v>
      </c>
      <c r="E20" s="62">
        <f t="shared" si="18"/>
        <v>610</v>
      </c>
      <c r="F20" s="47" t="s">
        <v>453</v>
      </c>
      <c r="G20" s="47"/>
      <c r="H20" s="47" t="s">
        <v>454</v>
      </c>
      <c r="I20" s="47" t="s">
        <v>488</v>
      </c>
      <c r="J20" s="48">
        <f t="shared" si="32"/>
        <v>0</v>
      </c>
      <c r="K20" s="49"/>
      <c r="L20" s="50"/>
      <c r="M20" s="51"/>
      <c r="N20" s="50"/>
      <c r="O20" s="51"/>
      <c r="P20" s="52"/>
      <c r="Q20" s="48">
        <f t="shared" si="19"/>
        <v>0</v>
      </c>
      <c r="R20" s="49"/>
      <c r="S20" s="52"/>
      <c r="T20" s="48">
        <f t="shared" si="20"/>
        <v>0</v>
      </c>
      <c r="U20" s="49"/>
      <c r="V20" s="50"/>
      <c r="W20" s="51"/>
      <c r="X20" s="52"/>
      <c r="Y20" s="53">
        <f>AA20+AE20+AG20+AI20+AK20+AM20</f>
        <v>135</v>
      </c>
      <c r="Z20" s="117"/>
      <c r="AA20" s="55"/>
      <c r="AB20" s="14">
        <v>7</v>
      </c>
      <c r="AC20" s="15">
        <f>25*0.9</f>
        <v>22.5</v>
      </c>
      <c r="AD20" s="148"/>
      <c r="AE20" s="55"/>
      <c r="AF20" s="105">
        <v>3</v>
      </c>
      <c r="AG20" s="55">
        <f>45*0.9</f>
        <v>40.5</v>
      </c>
      <c r="AH20" s="84">
        <v>4</v>
      </c>
      <c r="AI20" s="85">
        <f>30*0.9*1.5</f>
        <v>40.5</v>
      </c>
      <c r="AJ20" s="105"/>
      <c r="AK20" s="55"/>
      <c r="AL20" s="84">
        <v>2</v>
      </c>
      <c r="AM20" s="85">
        <f>40*0.9*1.5</f>
        <v>54</v>
      </c>
      <c r="AN20" s="14">
        <v>5</v>
      </c>
      <c r="AO20" s="87">
        <f>35*0.9</f>
        <v>31.5</v>
      </c>
      <c r="AP20" s="95">
        <f t="shared" si="22"/>
        <v>0</v>
      </c>
      <c r="AQ20" s="97"/>
      <c r="AR20" s="92"/>
      <c r="AS20" s="89">
        <f>AU20+AW20+AY20+BA20+BC20</f>
        <v>0</v>
      </c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>
        <f t="shared" si="34"/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BS20+BU20+BW20+BY20+CC20+CE20+CG20</f>
        <v>164</v>
      </c>
      <c r="BR20" s="51"/>
      <c r="BS20" s="50"/>
      <c r="BT20" s="51"/>
      <c r="BU20" s="50"/>
      <c r="BV20" s="51"/>
      <c r="BW20" s="50"/>
      <c r="BX20" s="51">
        <v>2</v>
      </c>
      <c r="BY20" s="50">
        <f>80</f>
        <v>80</v>
      </c>
      <c r="BZ20" s="18">
        <v>2</v>
      </c>
      <c r="CA20" s="17">
        <f>60</f>
        <v>60</v>
      </c>
      <c r="CB20" s="101">
        <v>5</v>
      </c>
      <c r="CC20" s="102">
        <f>26*1.5</f>
        <v>39</v>
      </c>
      <c r="CD20" s="51"/>
      <c r="CE20" s="50"/>
      <c r="CF20" s="101">
        <v>3</v>
      </c>
      <c r="CG20" s="103">
        <f>30*1.5</f>
        <v>45</v>
      </c>
      <c r="CH20" s="53">
        <f t="shared" si="35"/>
        <v>0</v>
      </c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>
        <f t="shared" si="36"/>
        <v>0</v>
      </c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>
        <f t="shared" si="24"/>
        <v>0</v>
      </c>
      <c r="DG20" s="51"/>
      <c r="DH20" s="50"/>
      <c r="DI20" s="50"/>
      <c r="DJ20" s="50"/>
      <c r="DK20" s="51"/>
      <c r="DL20" s="52"/>
      <c r="DM20" s="53">
        <f t="shared" si="37"/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>
        <f t="shared" si="38"/>
        <v>0</v>
      </c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25"/>
        <v>0</v>
      </c>
      <c r="EZ20" s="51"/>
      <c r="FA20" s="50"/>
      <c r="FB20" s="51"/>
      <c r="FC20" s="52"/>
      <c r="FD20" s="53">
        <f t="shared" si="26"/>
        <v>0</v>
      </c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>
        <f t="shared" si="27"/>
        <v>0</v>
      </c>
      <c r="FR20" s="122"/>
      <c r="FS20" s="122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>
        <f t="shared" si="39"/>
        <v>0</v>
      </c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>
        <f t="shared" si="40"/>
        <v>0</v>
      </c>
      <c r="GP20" s="125"/>
      <c r="GQ20" s="125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>
        <f t="shared" si="28"/>
        <v>0</v>
      </c>
      <c r="HE20" s="125"/>
      <c r="HF20" s="125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HU20+HW20+HY20+IA20+IC20+IE20+IG20+IK20</f>
        <v>247</v>
      </c>
      <c r="HT20" s="136">
        <v>6</v>
      </c>
      <c r="HU20" s="140">
        <f>30*1.3</f>
        <v>39</v>
      </c>
      <c r="HV20" s="51"/>
      <c r="HW20" s="50"/>
      <c r="HX20" s="51"/>
      <c r="HY20" s="50"/>
      <c r="HZ20" s="51">
        <v>4</v>
      </c>
      <c r="IA20" s="50">
        <f>40*1.3</f>
        <v>52</v>
      </c>
      <c r="IB20" s="51">
        <v>4</v>
      </c>
      <c r="IC20" s="50">
        <f>30*1.3</f>
        <v>39</v>
      </c>
      <c r="ID20" s="101">
        <v>4</v>
      </c>
      <c r="IE20" s="102">
        <f>30*1.3*1.5</f>
        <v>58.5</v>
      </c>
      <c r="IF20" s="164">
        <v>3</v>
      </c>
      <c r="IG20" s="102">
        <f>30*1.3*1.5</f>
        <v>58.5</v>
      </c>
      <c r="IH20" s="133">
        <v>6</v>
      </c>
      <c r="II20" s="18" t="s">
        <v>65</v>
      </c>
      <c r="IJ20" s="51"/>
      <c r="IK20" s="52"/>
      <c r="IL20" s="48">
        <f t="shared" si="41"/>
        <v>64</v>
      </c>
      <c r="IM20" s="136"/>
      <c r="IN20" s="140"/>
      <c r="IO20" s="18">
        <v>1</v>
      </c>
      <c r="IP20" s="124">
        <f>80*0.8</f>
        <v>64</v>
      </c>
      <c r="IQ20" s="48">
        <f t="shared" si="29"/>
        <v>0</v>
      </c>
      <c r="IR20" s="51"/>
      <c r="IS20" s="52"/>
      <c r="IT20" s="48">
        <f t="shared" si="42"/>
        <v>0</v>
      </c>
      <c r="IU20" s="136"/>
      <c r="IV20" s="140"/>
      <c r="IW20" s="51"/>
      <c r="IX20" s="50"/>
      <c r="IY20" s="51"/>
      <c r="IZ20" s="50"/>
      <c r="JA20" s="129"/>
      <c r="JB20" s="50"/>
      <c r="JC20" s="51"/>
      <c r="JD20" s="50"/>
      <c r="JE20" s="51"/>
      <c r="JF20" s="50"/>
      <c r="JG20" s="51"/>
      <c r="JH20" s="52"/>
      <c r="JI20" s="48">
        <f t="shared" si="30"/>
        <v>0</v>
      </c>
      <c r="JJ20" s="136"/>
      <c r="JK20" s="140"/>
      <c r="JL20" s="51"/>
      <c r="JM20" s="50"/>
      <c r="JN20" s="51"/>
      <c r="JO20" s="52"/>
      <c r="JP20" s="48">
        <f t="shared" si="31"/>
        <v>0</v>
      </c>
      <c r="JQ20" s="51"/>
      <c r="JR20" s="52"/>
    </row>
    <row r="21" spans="1:278" ht="15" hidden="1" customHeight="1" x14ac:dyDescent="0.3">
      <c r="B21" s="37">
        <v>60</v>
      </c>
      <c r="C21" s="30" t="s">
        <v>32</v>
      </c>
      <c r="D21" s="39">
        <v>1992</v>
      </c>
      <c r="E21" s="62">
        <f t="shared" si="18"/>
        <v>602.5</v>
      </c>
      <c r="F21" s="47" t="s">
        <v>407</v>
      </c>
      <c r="G21" s="47"/>
      <c r="H21" s="47" t="s">
        <v>454</v>
      </c>
      <c r="I21" s="47" t="s">
        <v>479</v>
      </c>
      <c r="J21" s="48">
        <f t="shared" si="32"/>
        <v>0</v>
      </c>
      <c r="K21" s="49"/>
      <c r="L21" s="50"/>
      <c r="M21" s="51"/>
      <c r="N21" s="50"/>
      <c r="O21" s="51"/>
      <c r="P21" s="52"/>
      <c r="Q21" s="48">
        <f t="shared" si="19"/>
        <v>0</v>
      </c>
      <c r="R21" s="49"/>
      <c r="S21" s="52"/>
      <c r="T21" s="48">
        <f t="shared" si="20"/>
        <v>0</v>
      </c>
      <c r="U21" s="49"/>
      <c r="V21" s="50"/>
      <c r="W21" s="51"/>
      <c r="X21" s="52"/>
      <c r="Y21" s="53">
        <f>AA21+AC21+AE21+AG21+AI21+AK21+AM21+AO21</f>
        <v>274.5</v>
      </c>
      <c r="Z21" s="120"/>
      <c r="AA21" s="55"/>
      <c r="AB21" s="105"/>
      <c r="AC21" s="55"/>
      <c r="AD21" s="84">
        <v>2</v>
      </c>
      <c r="AE21" s="85">
        <f>80*0.9*1.5</f>
        <v>108</v>
      </c>
      <c r="AF21" s="105"/>
      <c r="AG21" s="55"/>
      <c r="AH21" s="84">
        <v>4</v>
      </c>
      <c r="AI21" s="85">
        <f>30*0.9*1.5</f>
        <v>40.5</v>
      </c>
      <c r="AJ21" s="105">
        <v>1</v>
      </c>
      <c r="AK21" s="55">
        <f>80*0.9</f>
        <v>72</v>
      </c>
      <c r="AL21" s="84">
        <v>2</v>
      </c>
      <c r="AM21" s="85">
        <f>40*0.9*1.5</f>
        <v>54</v>
      </c>
      <c r="AN21" s="105"/>
      <c r="AO21" s="88"/>
      <c r="AP21" s="95">
        <f t="shared" si="22"/>
        <v>0</v>
      </c>
      <c r="AQ21" s="104"/>
      <c r="AR21" s="92"/>
      <c r="AS21" s="89">
        <f>AU21+AW21+AY21+BA21+BC21</f>
        <v>0</v>
      </c>
      <c r="AT21" s="11"/>
      <c r="AU21" s="10"/>
      <c r="AV21" s="11"/>
      <c r="AW21" s="10"/>
      <c r="AX21" s="11"/>
      <c r="AY21" s="10"/>
      <c r="AZ21" s="11"/>
      <c r="BA21" s="10"/>
      <c r="BB21" s="11"/>
      <c r="BC21" s="12"/>
      <c r="BD21" s="13">
        <f t="shared" si="34"/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>BS21+BU21+BW21+BY21+CA21+CC21+CE21+CG21</f>
        <v>224</v>
      </c>
      <c r="BR21" s="51"/>
      <c r="BS21" s="50"/>
      <c r="BT21" s="51"/>
      <c r="BU21" s="50"/>
      <c r="BV21" s="101">
        <v>4</v>
      </c>
      <c r="BW21" s="102">
        <f>40*1.5</f>
        <v>60</v>
      </c>
      <c r="BX21" s="51"/>
      <c r="BY21" s="50"/>
      <c r="BZ21" s="51"/>
      <c r="CA21" s="50"/>
      <c r="CB21" s="101">
        <v>5</v>
      </c>
      <c r="CC21" s="102">
        <f>26*1.5</f>
        <v>39</v>
      </c>
      <c r="CD21" s="51">
        <v>1</v>
      </c>
      <c r="CE21" s="50">
        <f>80</f>
        <v>80</v>
      </c>
      <c r="CF21" s="101">
        <v>3</v>
      </c>
      <c r="CG21" s="103">
        <f>30*1.5</f>
        <v>45</v>
      </c>
      <c r="CH21" s="53">
        <f t="shared" si="35"/>
        <v>0</v>
      </c>
      <c r="CI21" s="51"/>
      <c r="CJ21" s="50"/>
      <c r="CK21" s="51"/>
      <c r="CL21" s="50"/>
      <c r="CM21" s="51"/>
      <c r="CN21" s="50"/>
      <c r="CO21" s="50"/>
      <c r="CP21" s="50"/>
      <c r="CQ21" s="51"/>
      <c r="CR21" s="50"/>
      <c r="CS21" s="51"/>
      <c r="CT21" s="52"/>
      <c r="CU21" s="53">
        <f t="shared" si="36"/>
        <v>0</v>
      </c>
      <c r="CV21" s="51"/>
      <c r="CW21" s="50"/>
      <c r="CX21" s="50"/>
      <c r="CY21" s="50"/>
      <c r="CZ21" s="51"/>
      <c r="DA21" s="50"/>
      <c r="DB21" s="51"/>
      <c r="DC21" s="50"/>
      <c r="DD21" s="51"/>
      <c r="DE21" s="52"/>
      <c r="DF21" s="53">
        <f t="shared" si="24"/>
        <v>0</v>
      </c>
      <c r="DG21" s="51"/>
      <c r="DH21" s="50"/>
      <c r="DI21" s="50"/>
      <c r="DJ21" s="50"/>
      <c r="DK21" s="51"/>
      <c r="DL21" s="52"/>
      <c r="DM21" s="53">
        <f t="shared" si="37"/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0"/>
      <c r="DY21" s="50"/>
      <c r="DZ21" s="51"/>
      <c r="EA21" s="50"/>
      <c r="EB21" s="51"/>
      <c r="EC21" s="52"/>
      <c r="ED21" s="53">
        <f t="shared" si="38"/>
        <v>0</v>
      </c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0"/>
      <c r="EP21" s="50"/>
      <c r="EQ21" s="51"/>
      <c r="ER21" s="50"/>
      <c r="ES21" s="50"/>
      <c r="ET21" s="50"/>
      <c r="EU21" s="50"/>
      <c r="EV21" s="50"/>
      <c r="EW21" s="51"/>
      <c r="EX21" s="52"/>
      <c r="EY21" s="53">
        <f t="shared" si="25"/>
        <v>0</v>
      </c>
      <c r="EZ21" s="51"/>
      <c r="FA21" s="50"/>
      <c r="FB21" s="51"/>
      <c r="FC21" s="52"/>
      <c r="FD21" s="53">
        <f t="shared" si="26"/>
        <v>0</v>
      </c>
      <c r="FE21" s="51"/>
      <c r="FF21" s="50"/>
      <c r="FG21" s="51"/>
      <c r="FH21" s="50"/>
      <c r="FI21" s="51"/>
      <c r="FJ21" s="50"/>
      <c r="FK21" s="50"/>
      <c r="FL21" s="50"/>
      <c r="FM21" s="51"/>
      <c r="FN21" s="50"/>
      <c r="FO21" s="51"/>
      <c r="FP21" s="52"/>
      <c r="FQ21" s="53">
        <f t="shared" si="27"/>
        <v>0</v>
      </c>
      <c r="FR21" s="122"/>
      <c r="FS21" s="122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>
        <f t="shared" si="39"/>
        <v>0</v>
      </c>
      <c r="GE21" s="51"/>
      <c r="GF21" s="50"/>
      <c r="GG21" s="51"/>
      <c r="GH21" s="50"/>
      <c r="GI21" s="51"/>
      <c r="GJ21" s="50"/>
      <c r="GK21" s="50"/>
      <c r="GL21" s="50"/>
      <c r="GM21" s="51"/>
      <c r="GN21" s="52"/>
      <c r="GO21" s="48">
        <f t="shared" si="40"/>
        <v>0</v>
      </c>
      <c r="GP21" s="125"/>
      <c r="GQ21" s="125"/>
      <c r="GR21" s="51"/>
      <c r="GS21" s="50"/>
      <c r="GT21" s="51"/>
      <c r="GU21" s="50"/>
      <c r="GV21" s="50"/>
      <c r="GW21" s="50"/>
      <c r="GX21" s="50"/>
      <c r="GY21" s="50"/>
      <c r="GZ21" s="50"/>
      <c r="HA21" s="50"/>
      <c r="HB21" s="51"/>
      <c r="HC21" s="52"/>
      <c r="HD21" s="48">
        <f t="shared" si="28"/>
        <v>0</v>
      </c>
      <c r="HE21" s="125"/>
      <c r="HF21" s="125"/>
      <c r="HG21" s="51"/>
      <c r="HH21" s="50"/>
      <c r="HI21" s="51"/>
      <c r="HJ21" s="50"/>
      <c r="HK21" s="50"/>
      <c r="HL21" s="50"/>
      <c r="HM21" s="50"/>
      <c r="HN21" s="50"/>
      <c r="HO21" s="50"/>
      <c r="HP21" s="50"/>
      <c r="HQ21" s="51"/>
      <c r="HR21" s="52"/>
      <c r="HS21" s="48">
        <f>HU21+HW21+HY21+IA21+IC21+IE21+IG21+IK21</f>
        <v>104</v>
      </c>
      <c r="HT21" s="136"/>
      <c r="HU21" s="140"/>
      <c r="HV21" s="51"/>
      <c r="HW21" s="50"/>
      <c r="HX21" s="51"/>
      <c r="HY21" s="50"/>
      <c r="HZ21" s="51">
        <v>5</v>
      </c>
      <c r="IA21" s="50">
        <f>35*1.3</f>
        <v>45.5</v>
      </c>
      <c r="IB21" s="51"/>
      <c r="IC21" s="50"/>
      <c r="ID21" s="101">
        <v>4</v>
      </c>
      <c r="IE21" s="102">
        <f>30*1.3*1.5</f>
        <v>58.5</v>
      </c>
      <c r="IF21" s="129"/>
      <c r="IG21" s="50"/>
      <c r="IH21" s="133">
        <v>6</v>
      </c>
      <c r="II21" s="18" t="s">
        <v>65</v>
      </c>
      <c r="IJ21" s="51"/>
      <c r="IK21" s="52"/>
      <c r="IL21" s="48">
        <f t="shared" si="41"/>
        <v>0</v>
      </c>
      <c r="IM21" s="136"/>
      <c r="IN21" s="140"/>
      <c r="IO21" s="51"/>
      <c r="IP21" s="52"/>
      <c r="IQ21" s="48">
        <f t="shared" si="29"/>
        <v>0</v>
      </c>
      <c r="IR21" s="51"/>
      <c r="IS21" s="52"/>
      <c r="IT21" s="48">
        <f t="shared" si="42"/>
        <v>0</v>
      </c>
      <c r="IU21" s="136"/>
      <c r="IV21" s="140"/>
      <c r="IW21" s="51"/>
      <c r="IX21" s="50"/>
      <c r="IY21" s="51"/>
      <c r="IZ21" s="50"/>
      <c r="JA21" s="129"/>
      <c r="JB21" s="50"/>
      <c r="JC21" s="51"/>
      <c r="JD21" s="50"/>
      <c r="JE21" s="51"/>
      <c r="JF21" s="50"/>
      <c r="JG21" s="51"/>
      <c r="JH21" s="52"/>
      <c r="JI21" s="48">
        <f t="shared" si="30"/>
        <v>0</v>
      </c>
      <c r="JJ21" s="136"/>
      <c r="JK21" s="140"/>
      <c r="JL21" s="51"/>
      <c r="JM21" s="50"/>
      <c r="JN21" s="51"/>
      <c r="JO21" s="52"/>
      <c r="JP21" s="48">
        <f t="shared" si="31"/>
        <v>0</v>
      </c>
      <c r="JQ21" s="51"/>
      <c r="JR21" s="52"/>
    </row>
    <row r="22" spans="1:278" ht="15" hidden="1" customHeight="1" x14ac:dyDescent="0.3">
      <c r="B22" s="37">
        <v>5354</v>
      </c>
      <c r="C22" s="30" t="s">
        <v>17</v>
      </c>
      <c r="D22" s="39">
        <v>2005</v>
      </c>
      <c r="E22" s="62">
        <f t="shared" si="18"/>
        <v>500</v>
      </c>
      <c r="F22" s="47" t="s">
        <v>412</v>
      </c>
      <c r="G22" s="47" t="s">
        <v>482</v>
      </c>
      <c r="H22" s="47" t="s">
        <v>431</v>
      </c>
      <c r="I22" s="47" t="s">
        <v>489</v>
      </c>
      <c r="J22" s="48">
        <f t="shared" si="32"/>
        <v>0</v>
      </c>
      <c r="K22" s="49"/>
      <c r="L22" s="50"/>
      <c r="M22" s="51"/>
      <c r="N22" s="50"/>
      <c r="O22" s="51"/>
      <c r="P22" s="52"/>
      <c r="Q22" s="48">
        <f t="shared" si="19"/>
        <v>0</v>
      </c>
      <c r="R22" s="49"/>
      <c r="S22" s="52"/>
      <c r="T22" s="48">
        <f t="shared" si="20"/>
        <v>0</v>
      </c>
      <c r="U22" s="49"/>
      <c r="V22" s="50"/>
      <c r="W22" s="51"/>
      <c r="X22" s="52"/>
      <c r="Y22" s="53">
        <f>AC22+AE22+AG22+AI22+AK22+AM22+AO22</f>
        <v>54</v>
      </c>
      <c r="Z22" s="14">
        <v>7</v>
      </c>
      <c r="AA22" s="15">
        <f>25*0.9</f>
        <v>22.5</v>
      </c>
      <c r="AB22" s="105"/>
      <c r="AC22" s="55"/>
      <c r="AD22" s="105"/>
      <c r="AE22" s="55"/>
      <c r="AF22" s="105">
        <v>4</v>
      </c>
      <c r="AG22" s="55">
        <f>30*0.9</f>
        <v>27</v>
      </c>
      <c r="AH22" s="105"/>
      <c r="AI22" s="55"/>
      <c r="AJ22" s="54"/>
      <c r="AK22" s="55"/>
      <c r="AL22" s="84">
        <v>4</v>
      </c>
      <c r="AM22" s="85">
        <f>20*0.9*1.5</f>
        <v>27</v>
      </c>
      <c r="AN22" s="105"/>
      <c r="AO22" s="88"/>
      <c r="AP22" s="95">
        <f t="shared" si="22"/>
        <v>0</v>
      </c>
      <c r="AQ22" s="104"/>
      <c r="AR22" s="92"/>
      <c r="AS22" s="89">
        <f>AU22+AW22+AY22+BA22+BC22</f>
        <v>160</v>
      </c>
      <c r="AT22" s="11">
        <v>1</v>
      </c>
      <c r="AU22" s="10">
        <f>110*0.8</f>
        <v>88</v>
      </c>
      <c r="AV22" s="11"/>
      <c r="AW22" s="10"/>
      <c r="AX22" s="11"/>
      <c r="AY22" s="10"/>
      <c r="AZ22" s="101">
        <v>2</v>
      </c>
      <c r="BA22" s="102">
        <f>60*0.8*1.5</f>
        <v>72</v>
      </c>
      <c r="BB22" s="11"/>
      <c r="BC22" s="12"/>
      <c r="BD22" s="13">
        <f t="shared" si="34"/>
        <v>0</v>
      </c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>BS22+BU22+BW22+BY22+CA22+CC22+CE22+CG22</f>
        <v>45</v>
      </c>
      <c r="BR22" s="51"/>
      <c r="BS22" s="50"/>
      <c r="BT22" s="51"/>
      <c r="BU22" s="50"/>
      <c r="BV22" s="51"/>
      <c r="BW22" s="50"/>
      <c r="BX22" s="51"/>
      <c r="BY22" s="50"/>
      <c r="BZ22" s="51">
        <v>3</v>
      </c>
      <c r="CA22" s="50">
        <f>45</f>
        <v>45</v>
      </c>
      <c r="CB22" s="51"/>
      <c r="CC22" s="50"/>
      <c r="CD22" s="51"/>
      <c r="CE22" s="50"/>
      <c r="CF22" s="51"/>
      <c r="CG22" s="52"/>
      <c r="CH22" s="53">
        <f>CJ22+CL22+CN22+CP22+CT22</f>
        <v>112</v>
      </c>
      <c r="CI22" s="51">
        <v>1</v>
      </c>
      <c r="CJ22" s="50">
        <f>110*0.8</f>
        <v>88</v>
      </c>
      <c r="CK22" s="51"/>
      <c r="CL22" s="50"/>
      <c r="CM22" s="51"/>
      <c r="CN22" s="50"/>
      <c r="CO22" s="51"/>
      <c r="CP22" s="50"/>
      <c r="CQ22" s="18">
        <v>8</v>
      </c>
      <c r="CR22" s="17">
        <f>10*0.8</f>
        <v>8</v>
      </c>
      <c r="CS22" s="101">
        <v>4</v>
      </c>
      <c r="CT22" s="103">
        <f>20*0.8*1.5</f>
        <v>24</v>
      </c>
      <c r="CU22" s="53">
        <f t="shared" si="36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>
        <f t="shared" si="24"/>
        <v>0</v>
      </c>
      <c r="DG22" s="51"/>
      <c r="DH22" s="50"/>
      <c r="DI22" s="51"/>
      <c r="DJ22" s="50"/>
      <c r="DK22" s="51"/>
      <c r="DL22" s="52"/>
      <c r="DM22" s="53">
        <f t="shared" si="37"/>
        <v>0</v>
      </c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>
        <f t="shared" si="38"/>
        <v>0</v>
      </c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25"/>
        <v>0</v>
      </c>
      <c r="EZ22" s="51"/>
      <c r="FA22" s="50"/>
      <c r="FB22" s="51"/>
      <c r="FC22" s="52"/>
      <c r="FD22" s="53">
        <f t="shared" si="26"/>
        <v>0</v>
      </c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>
        <f t="shared" si="27"/>
        <v>0</v>
      </c>
      <c r="FR22" s="122"/>
      <c r="FS22" s="122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53">
        <f t="shared" si="39"/>
        <v>0</v>
      </c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48">
        <f t="shared" si="40"/>
        <v>0</v>
      </c>
      <c r="GP22" s="136"/>
      <c r="GQ22" s="140"/>
      <c r="GR22" s="51"/>
      <c r="GS22" s="50"/>
      <c r="GT22" s="51"/>
      <c r="GU22" s="50"/>
      <c r="GV22" s="129"/>
      <c r="GW22" s="50"/>
      <c r="GX22" s="51"/>
      <c r="GY22" s="50"/>
      <c r="GZ22" s="51"/>
      <c r="HA22" s="50"/>
      <c r="HB22" s="51"/>
      <c r="HC22" s="52"/>
      <c r="HD22" s="48">
        <f t="shared" si="28"/>
        <v>0</v>
      </c>
      <c r="HE22" s="136"/>
      <c r="HF22" s="140"/>
      <c r="HG22" s="51"/>
      <c r="HH22" s="50"/>
      <c r="HI22" s="51"/>
      <c r="HJ22" s="50"/>
      <c r="HK22" s="129"/>
      <c r="HL22" s="50"/>
      <c r="HM22" s="51"/>
      <c r="HN22" s="50"/>
      <c r="HO22" s="51"/>
      <c r="HP22" s="50"/>
      <c r="HQ22" s="51"/>
      <c r="HR22" s="52"/>
      <c r="HS22" s="48">
        <f>HU22+HW22+HY22+IA22+IC22+IE22+IG22+II22+IK22</f>
        <v>13</v>
      </c>
      <c r="HT22" s="136">
        <v>9</v>
      </c>
      <c r="HU22" s="140">
        <f>10*1.3</f>
        <v>13</v>
      </c>
      <c r="HV22" s="51"/>
      <c r="HW22" s="50"/>
      <c r="HX22" s="51"/>
      <c r="HY22" s="50"/>
      <c r="HZ22" s="129"/>
      <c r="IA22" s="50"/>
      <c r="IB22" s="51"/>
      <c r="IC22" s="50"/>
      <c r="ID22" s="51"/>
      <c r="IE22" s="50"/>
      <c r="IF22" s="129"/>
      <c r="IG22" s="50"/>
      <c r="IH22" s="129"/>
      <c r="II22" s="50"/>
      <c r="IJ22" s="51"/>
      <c r="IK22" s="52"/>
      <c r="IL22" s="48">
        <f t="shared" si="41"/>
        <v>0</v>
      </c>
      <c r="IM22" s="136"/>
      <c r="IN22" s="140"/>
      <c r="IO22" s="51"/>
      <c r="IP22" s="52"/>
      <c r="IQ22" s="48">
        <f t="shared" si="29"/>
        <v>0</v>
      </c>
      <c r="IR22" s="51"/>
      <c r="IS22" s="52"/>
      <c r="IT22" s="48">
        <f>IV22+IX22+IZ22+JD22+JF22</f>
        <v>60</v>
      </c>
      <c r="IU22" s="136"/>
      <c r="IV22" s="140"/>
      <c r="IW22" s="51">
        <v>2</v>
      </c>
      <c r="IX22" s="50">
        <f>60</f>
        <v>60</v>
      </c>
      <c r="IY22" s="129"/>
      <c r="IZ22" s="50"/>
      <c r="JA22" s="133">
        <v>5</v>
      </c>
      <c r="JB22" s="17">
        <f>18</f>
        <v>18</v>
      </c>
      <c r="JC22" s="51"/>
      <c r="JD22" s="50"/>
      <c r="JE22" s="51"/>
      <c r="JF22" s="50"/>
      <c r="JG22" s="18">
        <v>6</v>
      </c>
      <c r="JH22" s="124">
        <f>15</f>
        <v>15</v>
      </c>
      <c r="JI22" s="48">
        <f t="shared" si="30"/>
        <v>56</v>
      </c>
      <c r="JJ22" s="136">
        <v>2</v>
      </c>
      <c r="JK22" s="140">
        <f>80*0.7</f>
        <v>56</v>
      </c>
      <c r="JL22" s="129"/>
      <c r="JM22" s="50"/>
      <c r="JN22" s="51"/>
      <c r="JO22" s="52"/>
      <c r="JP22" s="48">
        <f t="shared" si="31"/>
        <v>0</v>
      </c>
      <c r="JQ22" s="51"/>
      <c r="JR22" s="52"/>
    </row>
    <row r="23" spans="1:278" ht="15" customHeight="1" x14ac:dyDescent="0.3">
      <c r="A23" s="27">
        <v>2</v>
      </c>
      <c r="B23" s="37">
        <v>6034</v>
      </c>
      <c r="C23" s="30" t="s">
        <v>120</v>
      </c>
      <c r="D23" s="38">
        <v>2007</v>
      </c>
      <c r="E23" s="62">
        <f t="shared" si="18"/>
        <v>410.65</v>
      </c>
      <c r="F23" s="47" t="s">
        <v>407</v>
      </c>
      <c r="G23" s="47"/>
      <c r="H23" s="47" t="s">
        <v>441</v>
      </c>
      <c r="I23" s="47" t="s">
        <v>442</v>
      </c>
      <c r="J23" s="48">
        <f t="shared" si="32"/>
        <v>44</v>
      </c>
      <c r="K23" s="49">
        <v>1</v>
      </c>
      <c r="L23" s="50">
        <f>110*0.4</f>
        <v>44</v>
      </c>
      <c r="M23" s="51"/>
      <c r="N23" s="50"/>
      <c r="O23" s="51"/>
      <c r="P23" s="52"/>
      <c r="Q23" s="48">
        <f t="shared" si="19"/>
        <v>0</v>
      </c>
      <c r="R23" s="49"/>
      <c r="S23" s="52"/>
      <c r="T23" s="48">
        <f t="shared" si="20"/>
        <v>0</v>
      </c>
      <c r="U23" s="49"/>
      <c r="V23" s="50"/>
      <c r="W23" s="51"/>
      <c r="X23" s="52"/>
      <c r="Y23" s="53">
        <f>AA23+AC23+AE23+AG23+AI23+AK23+AM23+AO23</f>
        <v>0</v>
      </c>
      <c r="Z23" s="105"/>
      <c r="AA23" s="55"/>
      <c r="AB23" s="120"/>
      <c r="AC23" s="55"/>
      <c r="AD23" s="105"/>
      <c r="AE23" s="55"/>
      <c r="AF23" s="54"/>
      <c r="AG23" s="55"/>
      <c r="AH23" s="148"/>
      <c r="AI23" s="55"/>
      <c r="AJ23" s="54"/>
      <c r="AK23" s="55"/>
      <c r="AL23" s="148"/>
      <c r="AM23" s="169"/>
      <c r="AN23" s="120"/>
      <c r="AO23" s="88"/>
      <c r="AP23" s="95">
        <f t="shared" si="22"/>
        <v>0</v>
      </c>
      <c r="AQ23" s="97"/>
      <c r="AR23" s="92"/>
      <c r="AS23" s="89"/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>
        <f t="shared" si="34"/>
        <v>218.75</v>
      </c>
      <c r="BE23" s="11">
        <v>1</v>
      </c>
      <c r="BF23" s="10">
        <f>110*0.7</f>
        <v>77</v>
      </c>
      <c r="BG23" s="11"/>
      <c r="BH23" s="10"/>
      <c r="BI23" s="11"/>
      <c r="BJ23" s="10"/>
      <c r="BK23" s="101">
        <v>1</v>
      </c>
      <c r="BL23" s="102">
        <f>80*0.7*1.5</f>
        <v>84</v>
      </c>
      <c r="BM23" s="11"/>
      <c r="BN23" s="10"/>
      <c r="BO23" s="101">
        <v>1</v>
      </c>
      <c r="BP23" s="103">
        <f>55*0.7*1.5</f>
        <v>57.75</v>
      </c>
      <c r="BQ23" s="13">
        <f>BS23+BU23+BW23+BY23+CA23+CC23+CE23+CG23</f>
        <v>0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51"/>
      <c r="CG23" s="52"/>
      <c r="CH23" s="53"/>
      <c r="CI23" s="51"/>
      <c r="CJ23" s="50"/>
      <c r="CK23" s="51"/>
      <c r="CL23" s="50"/>
      <c r="CM23" s="51"/>
      <c r="CN23" s="50"/>
      <c r="CO23" s="51"/>
      <c r="CP23" s="50"/>
      <c r="CQ23" s="18"/>
      <c r="CR23" s="17"/>
      <c r="CS23" s="51"/>
      <c r="CT23" s="52"/>
      <c r="CU23" s="53"/>
      <c r="CV23" s="51"/>
      <c r="CW23" s="50"/>
      <c r="CX23" s="51"/>
      <c r="CY23" s="50"/>
      <c r="CZ23" s="51"/>
      <c r="DA23" s="50"/>
      <c r="DB23" s="51"/>
      <c r="DC23" s="50"/>
      <c r="DD23" s="51"/>
      <c r="DE23" s="52"/>
      <c r="DF23" s="53">
        <f t="shared" si="24"/>
        <v>37.5</v>
      </c>
      <c r="DG23" s="51">
        <v>7</v>
      </c>
      <c r="DH23" s="50">
        <f>25*1.5</f>
        <v>37.5</v>
      </c>
      <c r="DI23" s="51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1"/>
      <c r="EP23" s="50"/>
      <c r="EQ23" s="51"/>
      <c r="ER23" s="50"/>
      <c r="ES23" s="50"/>
      <c r="ET23" s="50"/>
      <c r="EU23" s="50"/>
      <c r="EV23" s="50"/>
      <c r="EW23" s="51"/>
      <c r="EX23" s="52"/>
      <c r="EY23" s="53">
        <f t="shared" si="25"/>
        <v>0</v>
      </c>
      <c r="EZ23" s="51"/>
      <c r="FA23" s="50"/>
      <c r="FB23" s="51"/>
      <c r="FC23" s="52"/>
      <c r="FD23" s="53">
        <f t="shared" si="26"/>
        <v>0</v>
      </c>
      <c r="FE23" s="51"/>
      <c r="FF23" s="50"/>
      <c r="FG23" s="51"/>
      <c r="FH23" s="50"/>
      <c r="FI23" s="51"/>
      <c r="FJ23" s="50"/>
      <c r="FK23" s="51"/>
      <c r="FL23" s="50"/>
      <c r="FM23" s="51"/>
      <c r="FN23" s="50"/>
      <c r="FO23" s="51"/>
      <c r="FP23" s="52"/>
      <c r="FQ23" s="53">
        <f t="shared" si="27"/>
        <v>0</v>
      </c>
      <c r="FR23" s="153"/>
      <c r="FS23" s="150"/>
      <c r="FT23" s="51"/>
      <c r="FU23" s="50"/>
      <c r="FV23" s="51"/>
      <c r="FW23" s="50"/>
      <c r="FX23" s="51"/>
      <c r="FY23" s="50"/>
      <c r="FZ23" s="51"/>
      <c r="GA23" s="50"/>
      <c r="GB23" s="51"/>
      <c r="GC23" s="52"/>
      <c r="GD23" s="53"/>
      <c r="GE23" s="51"/>
      <c r="GF23" s="50"/>
      <c r="GG23" s="51"/>
      <c r="GH23" s="50"/>
      <c r="GI23" s="51"/>
      <c r="GJ23" s="50"/>
      <c r="GK23" s="51"/>
      <c r="GL23" s="50"/>
      <c r="GM23" s="51"/>
      <c r="GN23" s="52"/>
      <c r="GO23" s="48"/>
      <c r="GP23" s="136"/>
      <c r="GQ23" s="140"/>
      <c r="GR23" s="51"/>
      <c r="GS23" s="50"/>
      <c r="GT23" s="51"/>
      <c r="GU23" s="50"/>
      <c r="GV23" s="129"/>
      <c r="GW23" s="50"/>
      <c r="GX23" s="51"/>
      <c r="GY23" s="50"/>
      <c r="GZ23" s="51"/>
      <c r="HA23" s="50"/>
      <c r="HB23" s="51"/>
      <c r="HC23" s="52"/>
      <c r="HD23" s="48">
        <f t="shared" si="28"/>
        <v>110.4</v>
      </c>
      <c r="HE23" s="136">
        <v>3</v>
      </c>
      <c r="HF23" s="140">
        <f>60*0.8</f>
        <v>48</v>
      </c>
      <c r="HG23" s="51"/>
      <c r="HH23" s="50"/>
      <c r="HI23" s="51"/>
      <c r="HJ23" s="50"/>
      <c r="HK23" s="129"/>
      <c r="HL23" s="50"/>
      <c r="HM23" s="101">
        <v>6</v>
      </c>
      <c r="HN23" s="102">
        <f>22*0.8*1.5</f>
        <v>26.400000000000002</v>
      </c>
      <c r="HO23" s="101">
        <v>3</v>
      </c>
      <c r="HP23" s="102">
        <f>30*0.8*1.5</f>
        <v>36</v>
      </c>
      <c r="HQ23" s="51"/>
      <c r="HR23" s="52"/>
      <c r="HS23" s="48">
        <f>HU23+HW23+HY23+IA23+IC23+IE23+IG23+II23+IK23</f>
        <v>0</v>
      </c>
      <c r="HT23" s="136"/>
      <c r="HU23" s="140"/>
      <c r="HV23" s="51"/>
      <c r="HW23" s="50"/>
      <c r="HX23" s="51"/>
      <c r="HY23" s="50"/>
      <c r="HZ23" s="129"/>
      <c r="IA23" s="50"/>
      <c r="IB23" s="51"/>
      <c r="IC23" s="50"/>
      <c r="ID23" s="51"/>
      <c r="IE23" s="50"/>
      <c r="IF23" s="129"/>
      <c r="IG23" s="50"/>
      <c r="IH23" s="129"/>
      <c r="II23" s="50"/>
      <c r="IJ23" s="51"/>
      <c r="IK23" s="52"/>
      <c r="IL23" s="48">
        <f t="shared" si="41"/>
        <v>0</v>
      </c>
      <c r="IM23" s="136"/>
      <c r="IN23" s="140"/>
      <c r="IO23" s="51"/>
      <c r="IP23" s="52"/>
      <c r="IQ23" s="48">
        <f t="shared" si="29"/>
        <v>0</v>
      </c>
      <c r="IR23" s="51"/>
      <c r="IS23" s="52"/>
      <c r="IT23" s="48">
        <f>IV23+IX23+IZ23+JB23+JD23+JF23+JH23</f>
        <v>0</v>
      </c>
      <c r="IU23" s="136"/>
      <c r="IV23" s="140"/>
      <c r="IW23" s="51"/>
      <c r="IX23" s="50"/>
      <c r="IY23" s="129"/>
      <c r="IZ23" s="50"/>
      <c r="JA23" s="129"/>
      <c r="JB23" s="50"/>
      <c r="JC23" s="51"/>
      <c r="JD23" s="50"/>
      <c r="JE23" s="51"/>
      <c r="JF23" s="50"/>
      <c r="JG23" s="51"/>
      <c r="JH23" s="52"/>
      <c r="JI23" s="48">
        <f t="shared" si="30"/>
        <v>0</v>
      </c>
      <c r="JJ23" s="136"/>
      <c r="JK23" s="140"/>
      <c r="JL23" s="129"/>
      <c r="JM23" s="50"/>
      <c r="JN23" s="51"/>
      <c r="JO23" s="52"/>
      <c r="JP23" s="48">
        <f t="shared" si="31"/>
        <v>0</v>
      </c>
      <c r="JQ23" s="51"/>
      <c r="JR23" s="52"/>
    </row>
    <row r="24" spans="1:278" ht="15" hidden="1" customHeight="1" x14ac:dyDescent="0.3">
      <c r="B24" s="37">
        <v>2552</v>
      </c>
      <c r="C24" s="30" t="s">
        <v>36</v>
      </c>
      <c r="D24" s="39">
        <v>2000</v>
      </c>
      <c r="E24" s="62">
        <f t="shared" si="18"/>
        <v>458.1</v>
      </c>
      <c r="F24" s="47" t="s">
        <v>469</v>
      </c>
      <c r="G24" s="47" t="s">
        <v>453</v>
      </c>
      <c r="H24" s="47" t="s">
        <v>470</v>
      </c>
      <c r="I24" s="47" t="s">
        <v>471</v>
      </c>
      <c r="J24" s="48">
        <f t="shared" si="32"/>
        <v>0</v>
      </c>
      <c r="K24" s="49"/>
      <c r="L24" s="50"/>
      <c r="M24" s="51"/>
      <c r="N24" s="50"/>
      <c r="O24" s="51"/>
      <c r="P24" s="52"/>
      <c r="Q24" s="48">
        <f t="shared" si="19"/>
        <v>0</v>
      </c>
      <c r="R24" s="49"/>
      <c r="S24" s="52"/>
      <c r="T24" s="48">
        <f t="shared" si="20"/>
        <v>77</v>
      </c>
      <c r="U24" s="49">
        <v>1</v>
      </c>
      <c r="V24" s="50">
        <f>110*0.7</f>
        <v>77</v>
      </c>
      <c r="W24" s="51"/>
      <c r="X24" s="52"/>
      <c r="Y24" s="53">
        <f>AA24+AE24+AG24+AI24+AK24+AM24+AO24</f>
        <v>129.6</v>
      </c>
      <c r="Z24" s="105"/>
      <c r="AA24" s="55"/>
      <c r="AB24" s="14">
        <v>4</v>
      </c>
      <c r="AC24" s="15">
        <f>40*0.9</f>
        <v>36</v>
      </c>
      <c r="AD24" s="120"/>
      <c r="AE24" s="55"/>
      <c r="AF24" s="105">
        <v>3</v>
      </c>
      <c r="AG24" s="55">
        <f>45*0.9</f>
        <v>40.5</v>
      </c>
      <c r="AH24" s="84">
        <v>5</v>
      </c>
      <c r="AI24" s="85">
        <f>26*0.9*1.5</f>
        <v>35.1</v>
      </c>
      <c r="AJ24" s="54"/>
      <c r="AK24" s="55"/>
      <c r="AL24" s="84">
        <v>2</v>
      </c>
      <c r="AM24" s="85">
        <f>40*0.9*1.5</f>
        <v>54</v>
      </c>
      <c r="AN24" s="148"/>
      <c r="AO24" s="88"/>
      <c r="AP24" s="95">
        <f t="shared" si="22"/>
        <v>0</v>
      </c>
      <c r="AQ24" s="97"/>
      <c r="AR24" s="92"/>
      <c r="AS24" s="89">
        <f>AU24+AW24+AY24+BA24+BC24</f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 t="shared" si="34"/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BS24+BW24+BY24+CA24+CC24+CE24+CG24</f>
        <v>138</v>
      </c>
      <c r="BR24" s="51"/>
      <c r="BS24" s="50"/>
      <c r="BT24" s="18">
        <v>5</v>
      </c>
      <c r="BU24" s="17">
        <f>35</f>
        <v>35</v>
      </c>
      <c r="BV24" s="51"/>
      <c r="BW24" s="50"/>
      <c r="BX24" s="51"/>
      <c r="BY24" s="50"/>
      <c r="BZ24" s="51">
        <v>2</v>
      </c>
      <c r="CA24" s="50">
        <f>60</f>
        <v>60</v>
      </c>
      <c r="CB24" s="101">
        <v>6</v>
      </c>
      <c r="CC24" s="102">
        <f>22*1.5</f>
        <v>33</v>
      </c>
      <c r="CD24" s="51"/>
      <c r="CE24" s="50"/>
      <c r="CF24" s="101">
        <v>3</v>
      </c>
      <c r="CG24" s="103">
        <f>30*1.5</f>
        <v>45</v>
      </c>
      <c r="CH24" s="53">
        <f t="shared" ref="CH24:CH29" si="43">CJ24+CL24+CN24+CP24+CR24+CT24</f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ref="CU24:CU29" si="44">CW24+CY24+DA24+DC24+DE24</f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 t="shared" si="24"/>
        <v>0</v>
      </c>
      <c r="DG24" s="51"/>
      <c r="DH24" s="50"/>
      <c r="DI24" s="50"/>
      <c r="DJ24" s="50"/>
      <c r="DK24" s="51"/>
      <c r="DL24" s="52"/>
      <c r="DM24" s="53">
        <f t="shared" ref="DM24:DM29" si="45">DO24+DQ24+DS24+DU24+DW24+DY24+EA24+EC24</f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>
        <f t="shared" ref="ED24:ED29" si="46">EF24+EH24+EJ24+EL24+EN24+EP24+ER24+ET24+EV24+EX24</f>
        <v>0</v>
      </c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25"/>
        <v>0</v>
      </c>
      <c r="EZ24" s="51"/>
      <c r="FA24" s="50"/>
      <c r="FB24" s="51"/>
      <c r="FC24" s="52"/>
      <c r="FD24" s="53">
        <f t="shared" si="26"/>
        <v>0</v>
      </c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>
        <f t="shared" si="27"/>
        <v>0</v>
      </c>
      <c r="FR24" s="122"/>
      <c r="FS24" s="122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>
        <f>GF24+GH24+GJ24+GL24+GN24</f>
        <v>0</v>
      </c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>
        <f>GQ24+GS24+GU24+GW24+GY24+HA24+HC24</f>
        <v>0</v>
      </c>
      <c r="GP24" s="125"/>
      <c r="GQ24" s="125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>
        <f t="shared" si="28"/>
        <v>0</v>
      </c>
      <c r="HE24" s="125"/>
      <c r="HF24" s="125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HU24+HW24+HY24+IA24+IC24+IE24+IG24+IK24</f>
        <v>58.5</v>
      </c>
      <c r="HT24" s="136"/>
      <c r="HU24" s="140"/>
      <c r="HV24" s="51"/>
      <c r="HW24" s="50"/>
      <c r="HX24" s="51"/>
      <c r="HY24" s="50"/>
      <c r="HZ24" s="51"/>
      <c r="IA24" s="50"/>
      <c r="IB24" s="51"/>
      <c r="IC24" s="50"/>
      <c r="ID24" s="51"/>
      <c r="IE24" s="50"/>
      <c r="IF24" s="164">
        <v>3</v>
      </c>
      <c r="IG24" s="102">
        <f>30*1.3*1.5</f>
        <v>58.5</v>
      </c>
      <c r="IH24" s="133">
        <v>7</v>
      </c>
      <c r="II24" s="18" t="s">
        <v>65</v>
      </c>
      <c r="IJ24" s="51"/>
      <c r="IK24" s="52"/>
      <c r="IL24" s="48">
        <f t="shared" si="41"/>
        <v>0</v>
      </c>
      <c r="IM24" s="136"/>
      <c r="IN24" s="140"/>
      <c r="IO24" s="51"/>
      <c r="IP24" s="52"/>
      <c r="IQ24" s="48">
        <f t="shared" si="29"/>
        <v>0</v>
      </c>
      <c r="IR24" s="51"/>
      <c r="IS24" s="52"/>
      <c r="IT24" s="48">
        <f>IV24+IX24+IZ24+JF24+JH24</f>
        <v>55</v>
      </c>
      <c r="IU24" s="136"/>
      <c r="IV24" s="140"/>
      <c r="IW24" s="51"/>
      <c r="IX24" s="50"/>
      <c r="IY24" s="51"/>
      <c r="IZ24" s="50"/>
      <c r="JA24" s="133">
        <v>2</v>
      </c>
      <c r="JB24" s="17">
        <f>40</f>
        <v>40</v>
      </c>
      <c r="JC24" s="18">
        <v>3</v>
      </c>
      <c r="JD24" s="17">
        <f>30</f>
        <v>30</v>
      </c>
      <c r="JE24" s="51"/>
      <c r="JF24" s="50"/>
      <c r="JG24" s="51">
        <v>1</v>
      </c>
      <c r="JH24" s="52">
        <f>55</f>
        <v>55</v>
      </c>
      <c r="JI24" s="48">
        <f t="shared" si="30"/>
        <v>0</v>
      </c>
      <c r="JJ24" s="136"/>
      <c r="JK24" s="140"/>
      <c r="JL24" s="51"/>
      <c r="JM24" s="50"/>
      <c r="JN24" s="51"/>
      <c r="JO24" s="52"/>
      <c r="JP24" s="48">
        <f t="shared" si="31"/>
        <v>0</v>
      </c>
      <c r="JQ24" s="51"/>
      <c r="JR24" s="52"/>
    </row>
    <row r="25" spans="1:278" ht="15" hidden="1" customHeight="1" x14ac:dyDescent="0.3">
      <c r="B25" s="37">
        <v>190</v>
      </c>
      <c r="C25" s="30" t="s">
        <v>72</v>
      </c>
      <c r="D25" s="39">
        <v>1994</v>
      </c>
      <c r="E25" s="62">
        <f t="shared" si="18"/>
        <v>448.5</v>
      </c>
      <c r="F25" s="47" t="s">
        <v>407</v>
      </c>
      <c r="G25" s="47"/>
      <c r="H25" s="47" t="s">
        <v>463</v>
      </c>
      <c r="I25" s="47" t="s">
        <v>485</v>
      </c>
      <c r="J25" s="48">
        <f t="shared" si="32"/>
        <v>0</v>
      </c>
      <c r="K25" s="49"/>
      <c r="L25" s="50"/>
      <c r="M25" s="51"/>
      <c r="N25" s="50"/>
      <c r="O25" s="51"/>
      <c r="P25" s="52"/>
      <c r="Q25" s="48">
        <f t="shared" si="19"/>
        <v>0</v>
      </c>
      <c r="R25" s="49"/>
      <c r="S25" s="52"/>
      <c r="T25" s="48">
        <f t="shared" si="20"/>
        <v>0</v>
      </c>
      <c r="U25" s="49"/>
      <c r="V25" s="50"/>
      <c r="W25" s="51"/>
      <c r="X25" s="52"/>
      <c r="Y25" s="53">
        <f>AA25+AC25+AE25+AG25+AI25+AK25+AM25+AO25</f>
        <v>153</v>
      </c>
      <c r="Z25" s="105"/>
      <c r="AA25" s="55"/>
      <c r="AB25" s="148"/>
      <c r="AC25" s="55"/>
      <c r="AD25" s="120"/>
      <c r="AE25" s="55"/>
      <c r="AF25" s="105">
        <v>1</v>
      </c>
      <c r="AG25" s="55">
        <f>80*0.9</f>
        <v>72</v>
      </c>
      <c r="AH25" s="84">
        <v>3</v>
      </c>
      <c r="AI25" s="85">
        <f>45*0.9</f>
        <v>40.5</v>
      </c>
      <c r="AJ25" s="54"/>
      <c r="AK25" s="55"/>
      <c r="AL25" s="84">
        <v>3</v>
      </c>
      <c r="AM25" s="85">
        <f>30*0.9*1.5</f>
        <v>40.5</v>
      </c>
      <c r="AN25" s="105"/>
      <c r="AO25" s="88"/>
      <c r="AP25" s="95">
        <f t="shared" si="22"/>
        <v>0</v>
      </c>
      <c r="AQ25" s="97"/>
      <c r="AR25" s="92"/>
      <c r="AS25" s="89">
        <f>AU25+AW25+AY25+BA25+BC25</f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 t="shared" si="34"/>
        <v>0</v>
      </c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3">
        <f>BS25+BU25+BW25+BY25+CA25+CC25+CE25+CG25</f>
        <v>105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101">
        <v>4</v>
      </c>
      <c r="CC25" s="102">
        <f>30*1.5</f>
        <v>45</v>
      </c>
      <c r="CD25" s="51"/>
      <c r="CE25" s="50"/>
      <c r="CF25" s="101">
        <v>2</v>
      </c>
      <c r="CG25" s="103">
        <f>40*1.5</f>
        <v>60</v>
      </c>
      <c r="CH25" s="53">
        <f t="shared" si="43"/>
        <v>0</v>
      </c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>
        <f t="shared" si="44"/>
        <v>0</v>
      </c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>
        <f t="shared" si="24"/>
        <v>0</v>
      </c>
      <c r="DG25" s="51"/>
      <c r="DH25" s="50"/>
      <c r="DI25" s="50"/>
      <c r="DJ25" s="50"/>
      <c r="DK25" s="51"/>
      <c r="DL25" s="52"/>
      <c r="DM25" s="53">
        <f t="shared" si="45"/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>
        <f t="shared" si="46"/>
        <v>0</v>
      </c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53">
        <f t="shared" si="25"/>
        <v>0</v>
      </c>
      <c r="EZ25" s="51"/>
      <c r="FA25" s="50"/>
      <c r="FB25" s="51"/>
      <c r="FC25" s="52"/>
      <c r="FD25" s="53">
        <f t="shared" si="26"/>
        <v>0</v>
      </c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>
        <f t="shared" si="27"/>
        <v>0</v>
      </c>
      <c r="FR25" s="122"/>
      <c r="FS25" s="122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>
        <f>GF25+GH25+GJ25+GL25+GN25</f>
        <v>0</v>
      </c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>
        <f>GQ25+GS25+GU25+GW25+GY25+HA25+HC25</f>
        <v>0</v>
      </c>
      <c r="GP25" s="125"/>
      <c r="GQ25" s="125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>
        <f t="shared" si="28"/>
        <v>0</v>
      </c>
      <c r="HE25" s="125"/>
      <c r="HF25" s="125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48">
        <f>HU25+HW25+HY25+IA25+IC25+IE25+II25+IK25</f>
        <v>110.5</v>
      </c>
      <c r="HT25" s="136"/>
      <c r="HU25" s="140"/>
      <c r="HV25" s="51"/>
      <c r="HW25" s="50"/>
      <c r="HX25" s="51"/>
      <c r="HY25" s="50"/>
      <c r="HZ25" s="51"/>
      <c r="IA25" s="50"/>
      <c r="IB25" s="51">
        <v>3</v>
      </c>
      <c r="IC25" s="50">
        <f>45*1.3</f>
        <v>58.5</v>
      </c>
      <c r="ID25" s="51"/>
      <c r="IE25" s="50"/>
      <c r="IF25" s="133">
        <v>4</v>
      </c>
      <c r="IG25" s="18" t="s">
        <v>65</v>
      </c>
      <c r="IH25" s="129">
        <v>2</v>
      </c>
      <c r="II25" s="50">
        <f>40*1.3</f>
        <v>52</v>
      </c>
      <c r="IJ25" s="51"/>
      <c r="IK25" s="52"/>
      <c r="IL25" s="48">
        <f t="shared" si="41"/>
        <v>0</v>
      </c>
      <c r="IM25" s="136"/>
      <c r="IN25" s="140"/>
      <c r="IO25" s="51"/>
      <c r="IP25" s="52"/>
      <c r="IQ25" s="48">
        <f t="shared" si="29"/>
        <v>0</v>
      </c>
      <c r="IR25" s="51"/>
      <c r="IS25" s="52"/>
      <c r="IT25" s="48">
        <f>IV25+IX25+JF25</f>
        <v>80</v>
      </c>
      <c r="IU25" s="136"/>
      <c r="IV25" s="140"/>
      <c r="IW25" s="51">
        <v>1</v>
      </c>
      <c r="IX25" s="50">
        <f>80</f>
        <v>80</v>
      </c>
      <c r="IY25" s="18">
        <v>1</v>
      </c>
      <c r="IZ25" s="17">
        <f>80</f>
        <v>80</v>
      </c>
      <c r="JA25" s="133">
        <v>1</v>
      </c>
      <c r="JB25" s="17">
        <f>55</f>
        <v>55</v>
      </c>
      <c r="JC25" s="18">
        <v>2</v>
      </c>
      <c r="JD25" s="17">
        <f>40</f>
        <v>40</v>
      </c>
      <c r="JE25" s="51"/>
      <c r="JF25" s="50"/>
      <c r="JG25" s="18">
        <v>2</v>
      </c>
      <c r="JH25" s="124">
        <f>40</f>
        <v>40</v>
      </c>
      <c r="JI25" s="48">
        <f t="shared" si="30"/>
        <v>0</v>
      </c>
      <c r="JJ25" s="136"/>
      <c r="JK25" s="140"/>
      <c r="JL25" s="51"/>
      <c r="JM25" s="50"/>
      <c r="JN25" s="51"/>
      <c r="JO25" s="52"/>
      <c r="JP25" s="48">
        <f t="shared" si="31"/>
        <v>0</v>
      </c>
      <c r="JQ25" s="51"/>
      <c r="JR25" s="52"/>
    </row>
    <row r="26" spans="1:278" ht="15" hidden="1" customHeight="1" x14ac:dyDescent="0.3">
      <c r="B26" s="37">
        <v>3391</v>
      </c>
      <c r="C26" s="30" t="s">
        <v>153</v>
      </c>
      <c r="D26" s="38">
        <v>2003</v>
      </c>
      <c r="E26" s="62">
        <f t="shared" si="18"/>
        <v>442.20000000000005</v>
      </c>
      <c r="F26" s="47" t="s">
        <v>407</v>
      </c>
      <c r="G26" s="47"/>
      <c r="H26" s="47" t="s">
        <v>454</v>
      </c>
      <c r="I26" s="47" t="s">
        <v>456</v>
      </c>
      <c r="J26" s="48">
        <f t="shared" si="32"/>
        <v>0</v>
      </c>
      <c r="K26" s="49"/>
      <c r="L26" s="50"/>
      <c r="M26" s="51"/>
      <c r="N26" s="50"/>
      <c r="O26" s="51"/>
      <c r="P26" s="52"/>
      <c r="Q26" s="48">
        <f t="shared" si="19"/>
        <v>40</v>
      </c>
      <c r="R26" s="49">
        <v>4</v>
      </c>
      <c r="S26" s="52">
        <f>40</f>
        <v>40</v>
      </c>
      <c r="T26" s="48">
        <f t="shared" si="20"/>
        <v>42</v>
      </c>
      <c r="U26" s="49"/>
      <c r="V26" s="50"/>
      <c r="W26" s="51">
        <v>3</v>
      </c>
      <c r="X26" s="52">
        <f>60*0.7</f>
        <v>42</v>
      </c>
      <c r="Y26" s="53">
        <f>AA26+AC26+AE26+AG26+AI26+AK26+AM26</f>
        <v>23.400000000000002</v>
      </c>
      <c r="Z26" s="120"/>
      <c r="AA26" s="55"/>
      <c r="AB26" s="117"/>
      <c r="AC26" s="55"/>
      <c r="AD26" s="120"/>
      <c r="AE26" s="55"/>
      <c r="AF26" s="105"/>
      <c r="AG26" s="55"/>
      <c r="AH26" s="117"/>
      <c r="AI26" s="55"/>
      <c r="AJ26" s="54">
        <v>5</v>
      </c>
      <c r="AK26" s="55">
        <f>26*0.9</f>
        <v>23.400000000000002</v>
      </c>
      <c r="AL26" s="120"/>
      <c r="AM26" s="55"/>
      <c r="AN26" s="14">
        <v>9</v>
      </c>
      <c r="AO26" s="87">
        <f>10*0.9</f>
        <v>9</v>
      </c>
      <c r="AP26" s="95">
        <f t="shared" si="22"/>
        <v>0</v>
      </c>
      <c r="AQ26" s="97"/>
      <c r="AR26" s="92"/>
      <c r="AS26" s="89">
        <f>AU26+AY26+BA26+BC26</f>
        <v>132.4</v>
      </c>
      <c r="AT26" s="11"/>
      <c r="AU26" s="10"/>
      <c r="AV26" s="18">
        <v>7</v>
      </c>
      <c r="AW26" s="17">
        <f>25*0.8</f>
        <v>20</v>
      </c>
      <c r="AX26" s="101">
        <v>5</v>
      </c>
      <c r="AY26" s="102">
        <f>35*0.8*1.5</f>
        <v>42</v>
      </c>
      <c r="AZ26" s="101">
        <v>6</v>
      </c>
      <c r="BA26" s="102">
        <f>22*0.8*1.5</f>
        <v>26.400000000000002</v>
      </c>
      <c r="BB26" s="11">
        <v>1</v>
      </c>
      <c r="BC26" s="12">
        <f>80*0.8</f>
        <v>64</v>
      </c>
      <c r="BD26" s="13">
        <f t="shared" si="34"/>
        <v>0</v>
      </c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BS26+BU26+BW26+BY26+CA26+CC26+CG26</f>
        <v>97.5</v>
      </c>
      <c r="BR26" s="51"/>
      <c r="BS26" s="50"/>
      <c r="BT26" s="51"/>
      <c r="BU26" s="50"/>
      <c r="BV26" s="101">
        <v>7</v>
      </c>
      <c r="BW26" s="102">
        <f>25*1.5</f>
        <v>37.5</v>
      </c>
      <c r="BX26" s="51">
        <v>3</v>
      </c>
      <c r="BY26" s="50">
        <f>60</f>
        <v>60</v>
      </c>
      <c r="BZ26" s="51"/>
      <c r="CA26" s="50"/>
      <c r="CB26" s="51"/>
      <c r="CC26" s="50"/>
      <c r="CD26" s="18">
        <v>3</v>
      </c>
      <c r="CE26" s="17">
        <f>45</f>
        <v>45</v>
      </c>
      <c r="CF26" s="51"/>
      <c r="CG26" s="52"/>
      <c r="CH26" s="53">
        <f t="shared" si="43"/>
        <v>0</v>
      </c>
      <c r="CI26" s="51"/>
      <c r="CJ26" s="50"/>
      <c r="CK26" s="51"/>
      <c r="CL26" s="50"/>
      <c r="CM26" s="51"/>
      <c r="CN26" s="50"/>
      <c r="CO26" s="51"/>
      <c r="CP26" s="50"/>
      <c r="CQ26" s="51"/>
      <c r="CR26" s="50"/>
      <c r="CS26" s="51"/>
      <c r="CT26" s="52"/>
      <c r="CU26" s="53">
        <f t="shared" si="44"/>
        <v>0</v>
      </c>
      <c r="CV26" s="51"/>
      <c r="CW26" s="50"/>
      <c r="CX26" s="51"/>
      <c r="CY26" s="50"/>
      <c r="CZ26" s="51"/>
      <c r="DA26" s="50"/>
      <c r="DB26" s="51"/>
      <c r="DC26" s="50"/>
      <c r="DD26" s="51"/>
      <c r="DE26" s="52"/>
      <c r="DF26" s="53">
        <f t="shared" si="24"/>
        <v>0</v>
      </c>
      <c r="DG26" s="51"/>
      <c r="DH26" s="50"/>
      <c r="DI26" s="51"/>
      <c r="DJ26" s="50"/>
      <c r="DK26" s="51"/>
      <c r="DL26" s="52"/>
      <c r="DM26" s="53">
        <f t="shared" si="45"/>
        <v>0</v>
      </c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>
        <f t="shared" si="46"/>
        <v>0</v>
      </c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25"/>
        <v>0</v>
      </c>
      <c r="EZ26" s="51"/>
      <c r="FA26" s="50"/>
      <c r="FB26" s="51"/>
      <c r="FC26" s="52"/>
      <c r="FD26" s="53">
        <f t="shared" si="26"/>
        <v>0</v>
      </c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>
        <f t="shared" si="27"/>
        <v>0</v>
      </c>
      <c r="FR26" s="122"/>
      <c r="FS26" s="122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53">
        <f>GF26+GH26+GJ26+GL26+GN26</f>
        <v>0</v>
      </c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48">
        <f>GQ26+GS26+GU26+GW26+GY26+HA26+HC26</f>
        <v>0</v>
      </c>
      <c r="GP26" s="136"/>
      <c r="GQ26" s="140"/>
      <c r="GR26" s="51"/>
      <c r="GS26" s="50"/>
      <c r="GT26" s="51"/>
      <c r="GU26" s="50"/>
      <c r="GV26" s="129"/>
      <c r="GW26" s="50"/>
      <c r="GX26" s="51"/>
      <c r="GY26" s="50"/>
      <c r="GZ26" s="51"/>
      <c r="HA26" s="50"/>
      <c r="HB26" s="51"/>
      <c r="HC26" s="52"/>
      <c r="HD26" s="48">
        <f t="shared" si="28"/>
        <v>0</v>
      </c>
      <c r="HE26" s="136"/>
      <c r="HF26" s="140"/>
      <c r="HG26" s="51"/>
      <c r="HH26" s="50"/>
      <c r="HI26" s="51"/>
      <c r="HJ26" s="50"/>
      <c r="HK26" s="129"/>
      <c r="HL26" s="50"/>
      <c r="HM26" s="51"/>
      <c r="HN26" s="50"/>
      <c r="HO26" s="51"/>
      <c r="HP26" s="50"/>
      <c r="HQ26" s="51"/>
      <c r="HR26" s="52"/>
      <c r="HS26" s="48">
        <f>HU26+HW26+HY26+IA26+IC26+IE26+IG26+II26+IK26</f>
        <v>42.900000000000006</v>
      </c>
      <c r="HT26" s="136"/>
      <c r="HU26" s="140"/>
      <c r="HV26" s="51"/>
      <c r="HW26" s="50"/>
      <c r="HX26" s="51"/>
      <c r="HY26" s="50"/>
      <c r="HZ26" s="129"/>
      <c r="IA26" s="50"/>
      <c r="IB26" s="51"/>
      <c r="IC26" s="50"/>
      <c r="ID26" s="101">
        <v>6</v>
      </c>
      <c r="IE26" s="102">
        <f>22*1.3*1.5</f>
        <v>42.900000000000006</v>
      </c>
      <c r="IF26" s="129"/>
      <c r="IG26" s="50"/>
      <c r="IH26" s="129"/>
      <c r="II26" s="50"/>
      <c r="IJ26" s="51"/>
      <c r="IK26" s="52"/>
      <c r="IL26" s="48">
        <f>IN26</f>
        <v>64</v>
      </c>
      <c r="IM26" s="136">
        <v>2</v>
      </c>
      <c r="IN26" s="140">
        <f>80*0.8</f>
        <v>64</v>
      </c>
      <c r="IO26" s="18">
        <v>2</v>
      </c>
      <c r="IP26" s="124">
        <f>60*0.8</f>
        <v>48</v>
      </c>
      <c r="IQ26" s="48">
        <f t="shared" si="29"/>
        <v>0</v>
      </c>
      <c r="IR26" s="51"/>
      <c r="IS26" s="52"/>
      <c r="IT26" s="48">
        <f>IV26+IX26+IZ26+JB26+JD26+JF26+JH26</f>
        <v>0</v>
      </c>
      <c r="IU26" s="136"/>
      <c r="IV26" s="140"/>
      <c r="IW26" s="51"/>
      <c r="IX26" s="50"/>
      <c r="IY26" s="129"/>
      <c r="IZ26" s="50"/>
      <c r="JA26" s="129"/>
      <c r="JB26" s="50"/>
      <c r="JC26" s="51"/>
      <c r="JD26" s="50"/>
      <c r="JE26" s="51"/>
      <c r="JF26" s="50"/>
      <c r="JG26" s="51"/>
      <c r="JH26" s="52"/>
      <c r="JI26" s="48">
        <f t="shared" si="30"/>
        <v>0</v>
      </c>
      <c r="JJ26" s="136"/>
      <c r="JK26" s="140"/>
      <c r="JL26" s="129"/>
      <c r="JM26" s="50"/>
      <c r="JN26" s="51"/>
      <c r="JO26" s="52"/>
      <c r="JP26" s="48">
        <f t="shared" si="31"/>
        <v>0</v>
      </c>
      <c r="JQ26" s="51"/>
      <c r="JR26" s="52"/>
    </row>
    <row r="27" spans="1:278" ht="15" hidden="1" customHeight="1" x14ac:dyDescent="0.3">
      <c r="B27" s="37">
        <v>781</v>
      </c>
      <c r="C27" s="30" t="s">
        <v>576</v>
      </c>
      <c r="D27" s="38">
        <v>2003</v>
      </c>
      <c r="E27" s="62">
        <f t="shared" si="18"/>
        <v>419</v>
      </c>
      <c r="F27" s="47" t="s">
        <v>407</v>
      </c>
      <c r="G27" s="47"/>
      <c r="H27" s="47" t="s">
        <v>577</v>
      </c>
      <c r="I27" s="47"/>
      <c r="J27" s="48">
        <f t="shared" si="32"/>
        <v>0</v>
      </c>
      <c r="K27" s="49"/>
      <c r="L27" s="50"/>
      <c r="M27" s="51"/>
      <c r="N27" s="50"/>
      <c r="O27" s="51"/>
      <c r="P27" s="52"/>
      <c r="Q27" s="48">
        <f t="shared" si="19"/>
        <v>0</v>
      </c>
      <c r="R27" s="49"/>
      <c r="S27" s="52"/>
      <c r="T27" s="48">
        <f t="shared" si="20"/>
        <v>0</v>
      </c>
      <c r="U27" s="49"/>
      <c r="V27" s="50"/>
      <c r="W27" s="51"/>
      <c r="X27" s="52"/>
      <c r="Y27" s="53">
        <f t="shared" ref="Y27:Y32" si="47">AA27+AC27+AE27+AG27+AI27+AK27+AM27+AO27</f>
        <v>0</v>
      </c>
      <c r="Z27" s="120"/>
      <c r="AA27" s="55"/>
      <c r="AB27" s="120"/>
      <c r="AC27" s="55"/>
      <c r="AD27" s="148"/>
      <c r="AE27" s="55"/>
      <c r="AF27" s="54"/>
      <c r="AG27" s="55"/>
      <c r="AH27" s="120"/>
      <c r="AI27" s="55"/>
      <c r="AJ27" s="54"/>
      <c r="AK27" s="55"/>
      <c r="AL27" s="120"/>
      <c r="AM27" s="55"/>
      <c r="AN27" s="117"/>
      <c r="AO27" s="88"/>
      <c r="AP27" s="95">
        <f t="shared" si="22"/>
        <v>0</v>
      </c>
      <c r="AQ27" s="97"/>
      <c r="AR27" s="92"/>
      <c r="AS27" s="89">
        <f>AU27+AW27+AY27+BA27+BC27</f>
        <v>0</v>
      </c>
      <c r="AT27" s="11"/>
      <c r="AU27" s="10"/>
      <c r="AV27" s="11"/>
      <c r="AW27" s="10"/>
      <c r="AX27" s="11"/>
      <c r="AY27" s="10"/>
      <c r="AZ27" s="11"/>
      <c r="BA27" s="10"/>
      <c r="BB27" s="11"/>
      <c r="BC27" s="12"/>
      <c r="BD27" s="13">
        <f t="shared" si="34"/>
        <v>0</v>
      </c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BS27+BU27+BW27+BY27+CA27+CC27+CE27+CG27</f>
        <v>177</v>
      </c>
      <c r="BR27" s="51"/>
      <c r="BS27" s="50"/>
      <c r="BT27" s="51"/>
      <c r="BU27" s="50"/>
      <c r="BV27" s="101">
        <v>3</v>
      </c>
      <c r="BW27" s="102">
        <f>60*1.5</f>
        <v>90</v>
      </c>
      <c r="BX27" s="51"/>
      <c r="BY27" s="50"/>
      <c r="BZ27" s="51"/>
      <c r="CA27" s="50"/>
      <c r="CB27" s="101">
        <v>7</v>
      </c>
      <c r="CC27" s="102">
        <f>18*1.5</f>
        <v>27</v>
      </c>
      <c r="CD27" s="51">
        <v>2</v>
      </c>
      <c r="CE27" s="50">
        <f>60</f>
        <v>60</v>
      </c>
      <c r="CF27" s="51"/>
      <c r="CG27" s="52"/>
      <c r="CH27" s="53">
        <f t="shared" si="43"/>
        <v>0</v>
      </c>
      <c r="CI27" s="51"/>
      <c r="CJ27" s="50"/>
      <c r="CK27" s="51"/>
      <c r="CL27" s="50"/>
      <c r="CM27" s="51"/>
      <c r="CN27" s="50"/>
      <c r="CO27" s="51"/>
      <c r="CP27" s="50"/>
      <c r="CQ27" s="51"/>
      <c r="CR27" s="50"/>
      <c r="CS27" s="51"/>
      <c r="CT27" s="52"/>
      <c r="CU27" s="53">
        <f t="shared" si="44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>
        <f t="shared" si="24"/>
        <v>0</v>
      </c>
      <c r="DG27" s="51"/>
      <c r="DH27" s="50"/>
      <c r="DI27" s="51"/>
      <c r="DJ27" s="50"/>
      <c r="DK27" s="51"/>
      <c r="DL27" s="52"/>
      <c r="DM27" s="53">
        <f t="shared" si="45"/>
        <v>0</v>
      </c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  <c r="ED27" s="53">
        <f t="shared" si="46"/>
        <v>0</v>
      </c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1"/>
      <c r="EP27" s="50"/>
      <c r="EQ27" s="51"/>
      <c r="ER27" s="50"/>
      <c r="ES27" s="50"/>
      <c r="ET27" s="50"/>
      <c r="EU27" s="50"/>
      <c r="EV27" s="50"/>
      <c r="EW27" s="51"/>
      <c r="EX27" s="52"/>
      <c r="EY27" s="53">
        <f t="shared" si="25"/>
        <v>0</v>
      </c>
      <c r="EZ27" s="51"/>
      <c r="FA27" s="50"/>
      <c r="FB27" s="51"/>
      <c r="FC27" s="52"/>
      <c r="FD27" s="53">
        <f t="shared" si="26"/>
        <v>0</v>
      </c>
      <c r="FE27" s="51"/>
      <c r="FF27" s="50"/>
      <c r="FG27" s="51"/>
      <c r="FH27" s="50"/>
      <c r="FI27" s="51"/>
      <c r="FJ27" s="50"/>
      <c r="FK27" s="51"/>
      <c r="FL27" s="50"/>
      <c r="FM27" s="51"/>
      <c r="FN27" s="50"/>
      <c r="FO27" s="51"/>
      <c r="FP27" s="52"/>
      <c r="FQ27" s="53">
        <f t="shared" si="27"/>
        <v>0</v>
      </c>
      <c r="FR27" s="122"/>
      <c r="FS27" s="122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>
        <f>GF27+GH27+GJ27+GL27+GN27</f>
        <v>48</v>
      </c>
      <c r="GE27" s="51"/>
      <c r="GF27" s="50"/>
      <c r="GG27" s="51"/>
      <c r="GH27" s="50"/>
      <c r="GI27" s="51"/>
      <c r="GJ27" s="50"/>
      <c r="GK27" s="51"/>
      <c r="GL27" s="50"/>
      <c r="GM27" s="51">
        <v>1</v>
      </c>
      <c r="GN27" s="52">
        <f>80*0.6</f>
        <v>48</v>
      </c>
      <c r="GO27" s="48">
        <f>GQ27+GS27+GU27+GW27+GY27+HA27+HC27</f>
        <v>98</v>
      </c>
      <c r="GP27" s="136"/>
      <c r="GQ27" s="140"/>
      <c r="GR27" s="51"/>
      <c r="GS27" s="50"/>
      <c r="GT27" s="51"/>
      <c r="GU27" s="50"/>
      <c r="GV27" s="129"/>
      <c r="GW27" s="50"/>
      <c r="GX27" s="101">
        <v>1</v>
      </c>
      <c r="GY27" s="102">
        <f>55*0.8*1.5</f>
        <v>66</v>
      </c>
      <c r="GZ27" s="51">
        <v>2</v>
      </c>
      <c r="HA27" s="50">
        <f>40*0.8</f>
        <v>32</v>
      </c>
      <c r="HB27" s="51"/>
      <c r="HC27" s="52"/>
      <c r="HD27" s="48">
        <f t="shared" si="28"/>
        <v>0</v>
      </c>
      <c r="HE27" s="136"/>
      <c r="HF27" s="140"/>
      <c r="HG27" s="51"/>
      <c r="HH27" s="50"/>
      <c r="HI27" s="51"/>
      <c r="HJ27" s="50"/>
      <c r="HK27" s="129"/>
      <c r="HL27" s="50"/>
      <c r="HM27" s="51"/>
      <c r="HN27" s="50"/>
      <c r="HO27" s="51"/>
      <c r="HP27" s="50"/>
      <c r="HQ27" s="51"/>
      <c r="HR27" s="52"/>
      <c r="HS27" s="48">
        <f>HU27+HW27+HY27+IA27+IC27+IE27+IG27+II27+IK27</f>
        <v>0</v>
      </c>
      <c r="HT27" s="136"/>
      <c r="HU27" s="140"/>
      <c r="HV27" s="51"/>
      <c r="HW27" s="50"/>
      <c r="HX27" s="51"/>
      <c r="HY27" s="50"/>
      <c r="HZ27" s="129"/>
      <c r="IA27" s="50"/>
      <c r="IB27" s="51"/>
      <c r="IC27" s="50"/>
      <c r="ID27" s="51"/>
      <c r="IE27" s="50"/>
      <c r="IF27" s="129"/>
      <c r="IG27" s="50"/>
      <c r="IH27" s="129"/>
      <c r="II27" s="50"/>
      <c r="IJ27" s="51"/>
      <c r="IK27" s="52"/>
      <c r="IL27" s="48">
        <f t="shared" ref="IL27:IL60" si="48">IN27+IP27</f>
        <v>0</v>
      </c>
      <c r="IM27" s="136"/>
      <c r="IN27" s="140"/>
      <c r="IO27" s="51"/>
      <c r="IP27" s="52"/>
      <c r="IQ27" s="48">
        <f t="shared" si="29"/>
        <v>0</v>
      </c>
      <c r="IR27" s="51"/>
      <c r="IS27" s="52"/>
      <c r="IT27" s="48">
        <f>IV27+IX27+IZ27+JB27+JD27+JF27+JH27</f>
        <v>40</v>
      </c>
      <c r="IU27" s="136"/>
      <c r="IV27" s="140"/>
      <c r="IW27" s="51"/>
      <c r="IX27" s="50"/>
      <c r="IY27" s="129"/>
      <c r="IZ27" s="50"/>
      <c r="JA27" s="129"/>
      <c r="JB27" s="50"/>
      <c r="JC27" s="51">
        <v>2</v>
      </c>
      <c r="JD27" s="50">
        <f>40</f>
        <v>40</v>
      </c>
      <c r="JE27" s="18" t="s">
        <v>580</v>
      </c>
      <c r="JF27" s="17"/>
      <c r="JG27" s="51"/>
      <c r="JH27" s="52"/>
      <c r="JI27" s="48">
        <f t="shared" si="30"/>
        <v>56</v>
      </c>
      <c r="JJ27" s="136"/>
      <c r="JK27" s="140"/>
      <c r="JL27" s="129"/>
      <c r="JM27" s="50"/>
      <c r="JN27" s="51">
        <v>1</v>
      </c>
      <c r="JO27" s="52">
        <f>80*0.7</f>
        <v>56</v>
      </c>
      <c r="JP27" s="48">
        <f t="shared" si="31"/>
        <v>0</v>
      </c>
      <c r="JQ27" s="51"/>
      <c r="JR27" s="52"/>
    </row>
    <row r="28" spans="1:278" ht="15" hidden="1" customHeight="1" x14ac:dyDescent="0.3">
      <c r="B28" s="37">
        <v>4152</v>
      </c>
      <c r="C28" s="30" t="s">
        <v>161</v>
      </c>
      <c r="D28" s="38">
        <v>2004</v>
      </c>
      <c r="E28" s="62">
        <f t="shared" si="18"/>
        <v>417.5</v>
      </c>
      <c r="F28" s="47" t="s">
        <v>407</v>
      </c>
      <c r="G28" s="47"/>
      <c r="H28" s="47" t="s">
        <v>454</v>
      </c>
      <c r="I28" s="47" t="s">
        <v>461</v>
      </c>
      <c r="J28" s="48">
        <f t="shared" si="32"/>
        <v>0</v>
      </c>
      <c r="K28" s="49"/>
      <c r="L28" s="50"/>
      <c r="M28" s="51"/>
      <c r="N28" s="50"/>
      <c r="O28" s="51"/>
      <c r="P28" s="52"/>
      <c r="Q28" s="48">
        <f t="shared" si="19"/>
        <v>10</v>
      </c>
      <c r="R28" s="49">
        <v>9</v>
      </c>
      <c r="S28" s="52">
        <f>10</f>
        <v>10</v>
      </c>
      <c r="T28" s="48">
        <f t="shared" si="20"/>
        <v>24.5</v>
      </c>
      <c r="U28" s="49">
        <v>5</v>
      </c>
      <c r="V28" s="50">
        <f>35*0.7</f>
        <v>24.5</v>
      </c>
      <c r="W28" s="51"/>
      <c r="X28" s="52"/>
      <c r="Y28" s="53">
        <f t="shared" si="47"/>
        <v>0</v>
      </c>
      <c r="Z28" s="148"/>
      <c r="AA28" s="55"/>
      <c r="AB28" s="117"/>
      <c r="AC28" s="55"/>
      <c r="AD28" s="105"/>
      <c r="AE28" s="55"/>
      <c r="AF28" s="105"/>
      <c r="AG28" s="55"/>
      <c r="AH28" s="117"/>
      <c r="AI28" s="55"/>
      <c r="AJ28" s="54"/>
      <c r="AK28" s="55"/>
      <c r="AL28" s="148"/>
      <c r="AM28" s="55"/>
      <c r="AN28" s="120"/>
      <c r="AO28" s="88"/>
      <c r="AP28" s="95">
        <f t="shared" si="22"/>
        <v>0</v>
      </c>
      <c r="AQ28" s="97"/>
      <c r="AR28" s="92"/>
      <c r="AS28" s="89">
        <f>AU28+AW28+AY28+BA28+BC28</f>
        <v>134</v>
      </c>
      <c r="AT28" s="11"/>
      <c r="AU28" s="10"/>
      <c r="AV28" s="11">
        <v>4</v>
      </c>
      <c r="AW28" s="10">
        <f>40*0.8</f>
        <v>32</v>
      </c>
      <c r="AX28" s="101">
        <v>4</v>
      </c>
      <c r="AY28" s="102">
        <f>40*0.8*1.5</f>
        <v>48</v>
      </c>
      <c r="AZ28" s="101">
        <v>3</v>
      </c>
      <c r="BA28" s="102">
        <f>45*0.8*1.5</f>
        <v>54</v>
      </c>
      <c r="BB28" s="11"/>
      <c r="BC28" s="12"/>
      <c r="BD28" s="13">
        <f t="shared" si="34"/>
        <v>0</v>
      </c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BS28+BU28+BW28+BY28+CA28+CC28+CE28+CG28</f>
        <v>30</v>
      </c>
      <c r="BR28" s="51"/>
      <c r="BS28" s="50"/>
      <c r="BT28" s="51"/>
      <c r="BU28" s="50"/>
      <c r="BV28" s="51"/>
      <c r="BW28" s="50"/>
      <c r="BX28" s="51"/>
      <c r="BY28" s="50"/>
      <c r="BZ28" s="51"/>
      <c r="CA28" s="50"/>
      <c r="CB28" s="51"/>
      <c r="CC28" s="50"/>
      <c r="CD28" s="51"/>
      <c r="CE28" s="50"/>
      <c r="CF28" s="101">
        <v>4</v>
      </c>
      <c r="CG28" s="103">
        <f>20*1.5</f>
        <v>30</v>
      </c>
      <c r="CH28" s="53">
        <f t="shared" si="43"/>
        <v>110</v>
      </c>
      <c r="CI28" s="51"/>
      <c r="CJ28" s="50"/>
      <c r="CK28" s="51"/>
      <c r="CL28" s="50"/>
      <c r="CM28" s="51"/>
      <c r="CN28" s="50"/>
      <c r="CO28" s="51"/>
      <c r="CP28" s="50"/>
      <c r="CQ28" s="51">
        <v>1</v>
      </c>
      <c r="CR28" s="50">
        <f>55*0.8</f>
        <v>44</v>
      </c>
      <c r="CS28" s="101">
        <v>1</v>
      </c>
      <c r="CT28" s="103">
        <f>55*0.8*1.5</f>
        <v>66</v>
      </c>
      <c r="CU28" s="53">
        <f t="shared" si="44"/>
        <v>54</v>
      </c>
      <c r="CV28" s="51"/>
      <c r="CW28" s="50"/>
      <c r="CX28" s="51"/>
      <c r="CY28" s="50"/>
      <c r="CZ28" s="51"/>
      <c r="DA28" s="50"/>
      <c r="DB28" s="51"/>
      <c r="DC28" s="50"/>
      <c r="DD28" s="101">
        <v>4</v>
      </c>
      <c r="DE28" s="103">
        <f>20*1.8*1.5</f>
        <v>54</v>
      </c>
      <c r="DF28" s="53">
        <f t="shared" si="24"/>
        <v>0</v>
      </c>
      <c r="DG28" s="51"/>
      <c r="DH28" s="50"/>
      <c r="DI28" s="51"/>
      <c r="DJ28" s="50"/>
      <c r="DK28" s="51"/>
      <c r="DL28" s="52"/>
      <c r="DM28" s="53">
        <f t="shared" si="45"/>
        <v>0</v>
      </c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>
        <f t="shared" si="46"/>
        <v>0</v>
      </c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25"/>
        <v>0</v>
      </c>
      <c r="EZ28" s="51"/>
      <c r="FA28" s="50"/>
      <c r="FB28" s="51"/>
      <c r="FC28" s="52"/>
      <c r="FD28" s="53">
        <f t="shared" si="26"/>
        <v>0</v>
      </c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>
        <f t="shared" si="27"/>
        <v>0</v>
      </c>
      <c r="FR28" s="122"/>
      <c r="FS28" s="122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53">
        <f>GF28+GH28+GJ28+GL28+GN28</f>
        <v>0</v>
      </c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48">
        <f>GQ28+GS28+GU28+GW28+GY28+HA28+HC28</f>
        <v>0</v>
      </c>
      <c r="GP28" s="136"/>
      <c r="GQ28" s="140"/>
      <c r="GR28" s="51"/>
      <c r="GS28" s="50"/>
      <c r="GT28" s="51"/>
      <c r="GU28" s="50"/>
      <c r="GV28" s="129"/>
      <c r="GW28" s="50"/>
      <c r="GX28" s="51"/>
      <c r="GY28" s="50"/>
      <c r="GZ28" s="51"/>
      <c r="HA28" s="50"/>
      <c r="HB28" s="51"/>
      <c r="HC28" s="52"/>
      <c r="HD28" s="48">
        <f t="shared" si="28"/>
        <v>0</v>
      </c>
      <c r="HE28" s="136"/>
      <c r="HF28" s="140"/>
      <c r="HG28" s="51"/>
      <c r="HH28" s="50"/>
      <c r="HI28" s="51"/>
      <c r="HJ28" s="50"/>
      <c r="HK28" s="129"/>
      <c r="HL28" s="50"/>
      <c r="HM28" s="51"/>
      <c r="HN28" s="50"/>
      <c r="HO28" s="51"/>
      <c r="HP28" s="50"/>
      <c r="HQ28" s="51"/>
      <c r="HR28" s="52"/>
      <c r="HS28" s="48">
        <f>HU28+HW28+HY28+IA28+IC28+IE28+II28+IK28</f>
        <v>0</v>
      </c>
      <c r="HT28" s="136"/>
      <c r="HU28" s="140"/>
      <c r="HV28" s="51"/>
      <c r="HW28" s="50"/>
      <c r="HX28" s="51"/>
      <c r="HY28" s="50"/>
      <c r="HZ28" s="129"/>
      <c r="IA28" s="50"/>
      <c r="IB28" s="51"/>
      <c r="IC28" s="50"/>
      <c r="ID28" s="51"/>
      <c r="IE28" s="50"/>
      <c r="IF28" s="133">
        <v>5</v>
      </c>
      <c r="IG28" s="18" t="s">
        <v>65</v>
      </c>
      <c r="IH28" s="129"/>
      <c r="II28" s="50"/>
      <c r="IJ28" s="51"/>
      <c r="IK28" s="52"/>
      <c r="IL28" s="48">
        <f t="shared" si="48"/>
        <v>0</v>
      </c>
      <c r="IM28" s="136"/>
      <c r="IN28" s="140"/>
      <c r="IO28" s="51"/>
      <c r="IP28" s="52"/>
      <c r="IQ28" s="48">
        <f t="shared" si="29"/>
        <v>0</v>
      </c>
      <c r="IR28" s="51"/>
      <c r="IS28" s="52"/>
      <c r="IT28" s="48">
        <f>IV28+IX28+IZ28+JF28+JH28</f>
        <v>55</v>
      </c>
      <c r="IU28" s="136"/>
      <c r="IV28" s="140"/>
      <c r="IW28" s="51"/>
      <c r="IX28" s="50"/>
      <c r="IY28" s="129"/>
      <c r="IZ28" s="50"/>
      <c r="JA28" s="133">
        <v>2</v>
      </c>
      <c r="JB28" s="17">
        <f>40</f>
        <v>40</v>
      </c>
      <c r="JC28" s="18">
        <v>3</v>
      </c>
      <c r="JD28" s="17">
        <f>30</f>
        <v>30</v>
      </c>
      <c r="JE28" s="51"/>
      <c r="JF28" s="50"/>
      <c r="JG28" s="51">
        <v>1</v>
      </c>
      <c r="JH28" s="52">
        <f>55</f>
        <v>55</v>
      </c>
      <c r="JI28" s="48">
        <f t="shared" si="30"/>
        <v>0</v>
      </c>
      <c r="JJ28" s="136"/>
      <c r="JK28" s="140"/>
      <c r="JL28" s="129"/>
      <c r="JM28" s="50"/>
      <c r="JN28" s="51"/>
      <c r="JO28" s="52"/>
      <c r="JP28" s="48">
        <f t="shared" si="31"/>
        <v>0</v>
      </c>
      <c r="JQ28" s="51"/>
      <c r="JR28" s="52"/>
    </row>
    <row r="29" spans="1:278" ht="15" hidden="1" customHeight="1" x14ac:dyDescent="0.3">
      <c r="B29" s="37">
        <v>4718</v>
      </c>
      <c r="C29" s="30" t="s">
        <v>42</v>
      </c>
      <c r="D29" s="39">
        <v>2005</v>
      </c>
      <c r="E29" s="62">
        <f t="shared" si="18"/>
        <v>403.5</v>
      </c>
      <c r="F29" s="47" t="s">
        <v>407</v>
      </c>
      <c r="G29" s="47" t="s">
        <v>408</v>
      </c>
      <c r="H29" s="47" t="s">
        <v>454</v>
      </c>
      <c r="I29" s="47" t="s">
        <v>421</v>
      </c>
      <c r="J29" s="48">
        <f t="shared" si="32"/>
        <v>0</v>
      </c>
      <c r="K29" s="49"/>
      <c r="L29" s="50"/>
      <c r="M29" s="51"/>
      <c r="N29" s="50"/>
      <c r="O29" s="51"/>
      <c r="P29" s="52"/>
      <c r="Q29" s="48">
        <f t="shared" si="19"/>
        <v>0</v>
      </c>
      <c r="R29" s="49"/>
      <c r="S29" s="52"/>
      <c r="T29" s="48">
        <f t="shared" si="20"/>
        <v>28</v>
      </c>
      <c r="U29" s="49">
        <v>4</v>
      </c>
      <c r="V29" s="50">
        <f>40*0.7</f>
        <v>28</v>
      </c>
      <c r="W29" s="51"/>
      <c r="X29" s="52"/>
      <c r="Y29" s="53">
        <f t="shared" si="47"/>
        <v>0</v>
      </c>
      <c r="Z29" s="148"/>
      <c r="AA29" s="55"/>
      <c r="AB29" s="54"/>
      <c r="AC29" s="55"/>
      <c r="AD29" s="105"/>
      <c r="AE29" s="55"/>
      <c r="AF29" s="117"/>
      <c r="AG29" s="55"/>
      <c r="AH29" s="120"/>
      <c r="AI29" s="55"/>
      <c r="AJ29" s="54"/>
      <c r="AK29" s="55"/>
      <c r="AL29" s="120"/>
      <c r="AM29" s="55"/>
      <c r="AN29" s="105"/>
      <c r="AO29" s="88"/>
      <c r="AP29" s="95">
        <f t="shared" si="22"/>
        <v>0</v>
      </c>
      <c r="AQ29" s="97"/>
      <c r="AR29" s="92"/>
      <c r="AS29" s="89">
        <f>AU29+AW29+AY29+BA29+BC29</f>
        <v>86</v>
      </c>
      <c r="AT29" s="11">
        <v>4</v>
      </c>
      <c r="AU29" s="10">
        <f>40*0.8</f>
        <v>32</v>
      </c>
      <c r="AV29" s="11"/>
      <c r="AW29" s="10"/>
      <c r="AX29" s="11"/>
      <c r="AY29" s="10"/>
      <c r="AZ29" s="101">
        <v>3</v>
      </c>
      <c r="BA29" s="102">
        <f>45*0.8*1.5</f>
        <v>54</v>
      </c>
      <c r="BB29" s="11"/>
      <c r="BC29" s="12"/>
      <c r="BD29" s="13">
        <f t="shared" si="34"/>
        <v>0</v>
      </c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48.5</v>
      </c>
      <c r="BR29" s="51"/>
      <c r="BS29" s="50"/>
      <c r="BT29" s="51"/>
      <c r="BU29" s="50"/>
      <c r="BV29" s="51"/>
      <c r="BW29" s="50"/>
      <c r="BX29" s="51"/>
      <c r="BY29" s="50"/>
      <c r="BZ29" s="51">
        <v>5</v>
      </c>
      <c r="CA29" s="50">
        <f>26</f>
        <v>26</v>
      </c>
      <c r="CB29" s="101">
        <v>8</v>
      </c>
      <c r="CC29" s="102">
        <f>15*1.5</f>
        <v>22.5</v>
      </c>
      <c r="CD29" s="51"/>
      <c r="CE29" s="50"/>
      <c r="CF29" s="51"/>
      <c r="CG29" s="52"/>
      <c r="CH29" s="53">
        <f t="shared" si="43"/>
        <v>102</v>
      </c>
      <c r="CI29" s="51"/>
      <c r="CJ29" s="50"/>
      <c r="CK29" s="51"/>
      <c r="CL29" s="50"/>
      <c r="CM29" s="51">
        <v>3</v>
      </c>
      <c r="CN29" s="50">
        <f>45*0.8</f>
        <v>36</v>
      </c>
      <c r="CO29" s="51"/>
      <c r="CP29" s="50"/>
      <c r="CQ29" s="51"/>
      <c r="CR29" s="50"/>
      <c r="CS29" s="101">
        <v>1</v>
      </c>
      <c r="CT29" s="103">
        <f>55*0.8*1.5</f>
        <v>66</v>
      </c>
      <c r="CU29" s="53">
        <f t="shared" si="44"/>
        <v>0</v>
      </c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>
        <f t="shared" si="24"/>
        <v>0</v>
      </c>
      <c r="DG29" s="51"/>
      <c r="DH29" s="50"/>
      <c r="DI29" s="51"/>
      <c r="DJ29" s="50"/>
      <c r="DK29" s="51"/>
      <c r="DL29" s="52"/>
      <c r="DM29" s="53">
        <f t="shared" si="45"/>
        <v>0</v>
      </c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>
        <f t="shared" si="46"/>
        <v>0</v>
      </c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53">
        <f t="shared" si="25"/>
        <v>0</v>
      </c>
      <c r="EZ29" s="51"/>
      <c r="FA29" s="50"/>
      <c r="FB29" s="51"/>
      <c r="FC29" s="52"/>
      <c r="FD29" s="53">
        <f t="shared" si="26"/>
        <v>0</v>
      </c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>
        <f t="shared" si="27"/>
        <v>0</v>
      </c>
      <c r="FR29" s="122"/>
      <c r="FS29" s="122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>
        <f>GH29+GJ29+GL29+GN29</f>
        <v>36</v>
      </c>
      <c r="GE29" s="18">
        <v>9</v>
      </c>
      <c r="GF29" s="17">
        <f>10*0.6</f>
        <v>6</v>
      </c>
      <c r="GG29" s="51">
        <v>3</v>
      </c>
      <c r="GH29" s="50">
        <f>60*0.6</f>
        <v>36</v>
      </c>
      <c r="GI29" s="51"/>
      <c r="GJ29" s="50"/>
      <c r="GK29" s="51"/>
      <c r="GL29" s="50"/>
      <c r="GM29" s="51"/>
      <c r="GN29" s="52"/>
      <c r="GO29" s="48">
        <f>GQ29+GS29+GU29+GY29+HA29</f>
        <v>48</v>
      </c>
      <c r="GP29" s="136"/>
      <c r="GQ29" s="140"/>
      <c r="GR29" s="51">
        <v>2</v>
      </c>
      <c r="GS29" s="50">
        <f>60*0.8</f>
        <v>48</v>
      </c>
      <c r="GT29" s="51"/>
      <c r="GU29" s="50"/>
      <c r="GV29" s="133">
        <v>1</v>
      </c>
      <c r="GW29" s="17">
        <f>55*0.8</f>
        <v>44</v>
      </c>
      <c r="GX29" s="51"/>
      <c r="GY29" s="50"/>
      <c r="GZ29" s="51"/>
      <c r="HA29" s="50"/>
      <c r="HB29" s="18">
        <v>2</v>
      </c>
      <c r="HC29" s="124">
        <f>40*0.8</f>
        <v>32</v>
      </c>
      <c r="HD29" s="48">
        <f t="shared" si="28"/>
        <v>0</v>
      </c>
      <c r="HE29" s="136"/>
      <c r="HF29" s="140"/>
      <c r="HG29" s="51"/>
      <c r="HH29" s="50"/>
      <c r="HI29" s="51"/>
      <c r="HJ29" s="50"/>
      <c r="HK29" s="129"/>
      <c r="HL29" s="50"/>
      <c r="HM29" s="51"/>
      <c r="HN29" s="50"/>
      <c r="HO29" s="51"/>
      <c r="HP29" s="50"/>
      <c r="HQ29" s="51"/>
      <c r="HR29" s="52"/>
      <c r="HS29" s="48">
        <f>HU29+HW29+HY29+IA29+IC29+IE29+IG29+II29+IK29</f>
        <v>0</v>
      </c>
      <c r="HT29" s="136"/>
      <c r="HU29" s="140"/>
      <c r="HV29" s="51"/>
      <c r="HW29" s="50"/>
      <c r="HX29" s="51"/>
      <c r="HY29" s="50"/>
      <c r="HZ29" s="129"/>
      <c r="IA29" s="50"/>
      <c r="IB29" s="51"/>
      <c r="IC29" s="50"/>
      <c r="ID29" s="51"/>
      <c r="IE29" s="50"/>
      <c r="IF29" s="129"/>
      <c r="IG29" s="50"/>
      <c r="IH29" s="129"/>
      <c r="II29" s="50"/>
      <c r="IJ29" s="51"/>
      <c r="IK29" s="52"/>
      <c r="IL29" s="48">
        <f t="shared" si="48"/>
        <v>0</v>
      </c>
      <c r="IM29" s="136"/>
      <c r="IN29" s="140"/>
      <c r="IO29" s="51"/>
      <c r="IP29" s="52"/>
      <c r="IQ29" s="48">
        <f t="shared" si="29"/>
        <v>0</v>
      </c>
      <c r="IR29" s="51"/>
      <c r="IS29" s="52"/>
      <c r="IT29" s="48">
        <f>IV29+IX29+IZ29+JD29+JF29+JH29</f>
        <v>55</v>
      </c>
      <c r="IU29" s="136"/>
      <c r="IV29" s="140"/>
      <c r="IW29" s="51"/>
      <c r="IX29" s="50"/>
      <c r="IY29" s="129"/>
      <c r="IZ29" s="50"/>
      <c r="JA29" s="133">
        <v>2</v>
      </c>
      <c r="JB29" s="17">
        <f>40</f>
        <v>40</v>
      </c>
      <c r="JC29" s="51"/>
      <c r="JD29" s="50"/>
      <c r="JE29" s="51"/>
      <c r="JF29" s="50"/>
      <c r="JG29" s="51">
        <v>1</v>
      </c>
      <c r="JH29" s="52">
        <f>55</f>
        <v>55</v>
      </c>
      <c r="JI29" s="48">
        <f t="shared" si="30"/>
        <v>0</v>
      </c>
      <c r="JJ29" s="136"/>
      <c r="JK29" s="140"/>
      <c r="JL29" s="129"/>
      <c r="JM29" s="50"/>
      <c r="JN29" s="51"/>
      <c r="JO29" s="52"/>
      <c r="JP29" s="48">
        <f t="shared" si="31"/>
        <v>0</v>
      </c>
      <c r="JQ29" s="51"/>
      <c r="JR29" s="52"/>
    </row>
    <row r="30" spans="1:278" ht="15" customHeight="1" x14ac:dyDescent="0.3">
      <c r="A30" s="176">
        <v>3</v>
      </c>
      <c r="B30" s="177">
        <v>6017</v>
      </c>
      <c r="C30" s="178" t="s">
        <v>12</v>
      </c>
      <c r="D30" s="179">
        <v>2007</v>
      </c>
      <c r="E30" s="180">
        <f t="shared" si="18"/>
        <v>369.75</v>
      </c>
      <c r="F30" s="181" t="s">
        <v>414</v>
      </c>
      <c r="G30" s="181" t="s">
        <v>432</v>
      </c>
      <c r="H30" s="47" t="s">
        <v>433</v>
      </c>
      <c r="I30" s="47" t="s">
        <v>434</v>
      </c>
      <c r="J30" s="182">
        <f>L30+P30</f>
        <v>16</v>
      </c>
      <c r="K30" s="49"/>
      <c r="L30" s="50"/>
      <c r="M30" s="18">
        <v>6</v>
      </c>
      <c r="N30" s="17">
        <f>30*0.4</f>
        <v>12</v>
      </c>
      <c r="O30" s="51">
        <v>4</v>
      </c>
      <c r="P30" s="52">
        <f>40*0.4</f>
        <v>16</v>
      </c>
      <c r="Q30" s="182">
        <f t="shared" si="19"/>
        <v>0</v>
      </c>
      <c r="R30" s="49"/>
      <c r="S30" s="52"/>
      <c r="T30" s="48">
        <f t="shared" si="20"/>
        <v>0</v>
      </c>
      <c r="U30" s="49"/>
      <c r="V30" s="50"/>
      <c r="W30" s="51"/>
      <c r="X30" s="52"/>
      <c r="Y30" s="183">
        <f t="shared" si="47"/>
        <v>0</v>
      </c>
      <c r="Z30" s="105"/>
      <c r="AA30" s="55"/>
      <c r="AB30" s="54"/>
      <c r="AC30" s="55"/>
      <c r="AD30" s="105"/>
      <c r="AE30" s="55"/>
      <c r="AF30" s="105"/>
      <c r="AG30" s="55"/>
      <c r="AH30" s="105"/>
      <c r="AI30" s="55"/>
      <c r="AJ30" s="54"/>
      <c r="AK30" s="55"/>
      <c r="AL30" s="105"/>
      <c r="AM30" s="55"/>
      <c r="AN30" s="54"/>
      <c r="AO30" s="88"/>
      <c r="AP30" s="95">
        <f t="shared" si="22"/>
        <v>0</v>
      </c>
      <c r="AQ30" s="97"/>
      <c r="AR30" s="92"/>
      <c r="AS30" s="89"/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83">
        <f t="shared" si="34"/>
        <v>204.75</v>
      </c>
      <c r="BE30" s="11"/>
      <c r="BF30" s="10"/>
      <c r="BG30" s="11"/>
      <c r="BH30" s="10"/>
      <c r="BI30" s="101">
        <v>4</v>
      </c>
      <c r="BJ30" s="102">
        <f>40*0.7*1.5</f>
        <v>42</v>
      </c>
      <c r="BK30" s="101">
        <v>2</v>
      </c>
      <c r="BL30" s="102">
        <f>60*0.7*1.5</f>
        <v>63</v>
      </c>
      <c r="BM30" s="11">
        <v>2</v>
      </c>
      <c r="BN30" s="10">
        <f>60*0.7</f>
        <v>42</v>
      </c>
      <c r="BO30" s="101">
        <v>1</v>
      </c>
      <c r="BP30" s="103">
        <f>55*0.7*1.5</f>
        <v>57.75</v>
      </c>
      <c r="BQ30" s="183">
        <f>BS30+BU30+BW30+BY30+CA30+CC30+CG30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18">
        <v>7</v>
      </c>
      <c r="CE30" s="18" t="s">
        <v>65</v>
      </c>
      <c r="CF30" s="51"/>
      <c r="CG30" s="52"/>
      <c r="CH30" s="53"/>
      <c r="CI30" s="51"/>
      <c r="CJ30" s="50"/>
      <c r="CK30" s="51"/>
      <c r="CL30" s="50"/>
      <c r="CM30" s="18"/>
      <c r="CN30" s="17"/>
      <c r="CO30" s="18"/>
      <c r="CP30" s="17"/>
      <c r="CQ30" s="51"/>
      <c r="CR30" s="50"/>
      <c r="CS30" s="101"/>
      <c r="CT30" s="103"/>
      <c r="CU30" s="53"/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183">
        <f t="shared" si="24"/>
        <v>0</v>
      </c>
      <c r="DG30" s="51"/>
      <c r="DH30" s="50"/>
      <c r="DI30" s="51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1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25"/>
        <v>0</v>
      </c>
      <c r="EZ30" s="51"/>
      <c r="FA30" s="50"/>
      <c r="FB30" s="51"/>
      <c r="FC30" s="52"/>
      <c r="FD30" s="183">
        <f t="shared" si="26"/>
        <v>0</v>
      </c>
      <c r="FE30" s="51"/>
      <c r="FF30" s="50"/>
      <c r="FG30" s="51"/>
      <c r="FH30" s="50"/>
      <c r="FI30" s="51"/>
      <c r="FJ30" s="50"/>
      <c r="FK30" s="51"/>
      <c r="FL30" s="50"/>
      <c r="FM30" s="51"/>
      <c r="FN30" s="50"/>
      <c r="FO30" s="51"/>
      <c r="FP30" s="52"/>
      <c r="FQ30" s="183">
        <f t="shared" si="27"/>
        <v>0</v>
      </c>
      <c r="FR30" s="153"/>
      <c r="FS30" s="150"/>
      <c r="FT30" s="51"/>
      <c r="FU30" s="50"/>
      <c r="FV30" s="51"/>
      <c r="FW30" s="50"/>
      <c r="FX30" s="51"/>
      <c r="FY30" s="50"/>
      <c r="FZ30" s="51"/>
      <c r="GA30" s="50"/>
      <c r="GB30" s="51"/>
      <c r="GC30" s="52"/>
      <c r="GD30" s="53"/>
      <c r="GE30" s="51"/>
      <c r="GF30" s="50"/>
      <c r="GG30" s="51"/>
      <c r="GH30" s="50"/>
      <c r="GI30" s="51"/>
      <c r="GJ30" s="50"/>
      <c r="GK30" s="51"/>
      <c r="GL30" s="50"/>
      <c r="GM30" s="51"/>
      <c r="GN30" s="52"/>
      <c r="GO30" s="48"/>
      <c r="GP30" s="136"/>
      <c r="GQ30" s="140"/>
      <c r="GR30" s="51"/>
      <c r="GS30" s="50"/>
      <c r="GT30" s="51"/>
      <c r="GU30" s="50"/>
      <c r="GV30" s="129"/>
      <c r="GW30" s="50"/>
      <c r="GX30" s="51"/>
      <c r="GY30" s="50"/>
      <c r="GZ30" s="51"/>
      <c r="HA30" s="50"/>
      <c r="HB30" s="51"/>
      <c r="HC30" s="52"/>
      <c r="HD30" s="182">
        <f t="shared" si="28"/>
        <v>88</v>
      </c>
      <c r="HE30" s="136"/>
      <c r="HF30" s="140"/>
      <c r="HG30" s="51">
        <v>8</v>
      </c>
      <c r="HH30" s="50">
        <f>20*0.8</f>
        <v>16</v>
      </c>
      <c r="HI30" s="51"/>
      <c r="HJ30" s="50"/>
      <c r="HK30" s="129"/>
      <c r="HL30" s="50"/>
      <c r="HM30" s="101">
        <v>7</v>
      </c>
      <c r="HN30" s="102">
        <f>18*0.8*1.5</f>
        <v>21.6</v>
      </c>
      <c r="HO30" s="101">
        <v>3</v>
      </c>
      <c r="HP30" s="102">
        <f>30*0.8*1.5</f>
        <v>36</v>
      </c>
      <c r="HQ30" s="51">
        <v>5</v>
      </c>
      <c r="HR30" s="52">
        <f>18*0.8</f>
        <v>14.4</v>
      </c>
      <c r="HS30" s="48">
        <f>HU30+HW30+HY30+IA30+IC30+IE30+IG30+II30+IK30</f>
        <v>0</v>
      </c>
      <c r="HT30" s="136"/>
      <c r="HU30" s="140"/>
      <c r="HV30" s="51"/>
      <c r="HW30" s="50"/>
      <c r="HX30" s="51"/>
      <c r="HY30" s="50"/>
      <c r="HZ30" s="129"/>
      <c r="IA30" s="50"/>
      <c r="IB30" s="51"/>
      <c r="IC30" s="50"/>
      <c r="ID30" s="51"/>
      <c r="IE30" s="50"/>
      <c r="IF30" s="129"/>
      <c r="IG30" s="50"/>
      <c r="IH30" s="129"/>
      <c r="II30" s="50"/>
      <c r="IJ30" s="51"/>
      <c r="IK30" s="52"/>
      <c r="IL30" s="182">
        <f t="shared" si="48"/>
        <v>0</v>
      </c>
      <c r="IM30" s="136"/>
      <c r="IN30" s="140"/>
      <c r="IO30" s="51"/>
      <c r="IP30" s="52"/>
      <c r="IQ30" s="182">
        <f t="shared" si="29"/>
        <v>0</v>
      </c>
      <c r="IR30" s="51"/>
      <c r="IS30" s="52"/>
      <c r="IT30" s="182">
        <f>IV30+IX30+IZ30+JB30+JD30+JF30+JH30</f>
        <v>40</v>
      </c>
      <c r="IU30" s="136">
        <v>4</v>
      </c>
      <c r="IV30" s="140">
        <f>40</f>
        <v>40</v>
      </c>
      <c r="IW30" s="51"/>
      <c r="IX30" s="50"/>
      <c r="IY30" s="129"/>
      <c r="IZ30" s="50"/>
      <c r="JA30" s="129"/>
      <c r="JB30" s="50"/>
      <c r="JC30" s="51"/>
      <c r="JD30" s="50"/>
      <c r="JE30" s="51"/>
      <c r="JF30" s="50"/>
      <c r="JG30" s="51"/>
      <c r="JH30" s="52"/>
      <c r="JI30" s="182">
        <f>JK30+JO30</f>
        <v>21</v>
      </c>
      <c r="JJ30" s="136"/>
      <c r="JK30" s="140"/>
      <c r="JL30" s="133">
        <v>8</v>
      </c>
      <c r="JM30" s="17">
        <f>20*0.7</f>
        <v>14</v>
      </c>
      <c r="JN30" s="51">
        <v>4</v>
      </c>
      <c r="JO30" s="52">
        <f>30*0.7</f>
        <v>21</v>
      </c>
      <c r="JP30" s="182">
        <f t="shared" si="31"/>
        <v>0</v>
      </c>
      <c r="JQ30" s="51"/>
      <c r="JR30" s="52"/>
    </row>
    <row r="31" spans="1:278" ht="15" customHeight="1" x14ac:dyDescent="0.3">
      <c r="A31" s="27">
        <v>4</v>
      </c>
      <c r="B31" s="37">
        <v>7255</v>
      </c>
      <c r="C31" s="30" t="s">
        <v>173</v>
      </c>
      <c r="D31" s="38">
        <v>2007</v>
      </c>
      <c r="E31" s="62">
        <f t="shared" si="18"/>
        <v>355.85</v>
      </c>
      <c r="F31" s="47" t="s">
        <v>407</v>
      </c>
      <c r="G31" s="47"/>
      <c r="H31" s="47" t="s">
        <v>443</v>
      </c>
      <c r="I31" s="47"/>
      <c r="J31" s="48">
        <f>L31+P31</f>
        <v>32</v>
      </c>
      <c r="K31" s="49">
        <v>2</v>
      </c>
      <c r="L31" s="50">
        <f>80*0.4</f>
        <v>32</v>
      </c>
      <c r="M31" s="18">
        <v>3</v>
      </c>
      <c r="N31" s="17">
        <f>60*0.4</f>
        <v>24</v>
      </c>
      <c r="O31" s="51"/>
      <c r="P31" s="52"/>
      <c r="Q31" s="48">
        <f t="shared" si="19"/>
        <v>0</v>
      </c>
      <c r="R31" s="49"/>
      <c r="S31" s="52"/>
      <c r="T31" s="48">
        <f t="shared" si="20"/>
        <v>0</v>
      </c>
      <c r="U31" s="49"/>
      <c r="V31" s="50"/>
      <c r="W31" s="51"/>
      <c r="X31" s="52"/>
      <c r="Y31" s="53">
        <f t="shared" si="47"/>
        <v>0</v>
      </c>
      <c r="Z31" s="54"/>
      <c r="AA31" s="55"/>
      <c r="AB31" s="54"/>
      <c r="AC31" s="55"/>
      <c r="AD31" s="105"/>
      <c r="AE31" s="55"/>
      <c r="AF31" s="54"/>
      <c r="AG31" s="55"/>
      <c r="AH31" s="54"/>
      <c r="AI31" s="55"/>
      <c r="AJ31" s="54"/>
      <c r="AK31" s="55"/>
      <c r="AL31" s="54"/>
      <c r="AM31" s="55"/>
      <c r="AN31" s="105"/>
      <c r="AO31" s="88"/>
      <c r="AP31" s="95">
        <f t="shared" si="22"/>
        <v>0</v>
      </c>
      <c r="AQ31" s="97"/>
      <c r="AR31" s="92"/>
      <c r="AS31" s="89"/>
      <c r="AT31" s="11"/>
      <c r="AU31" s="10"/>
      <c r="AV31" s="11"/>
      <c r="AW31" s="10"/>
      <c r="AX31" s="11"/>
      <c r="AY31" s="10"/>
      <c r="AZ31" s="11"/>
      <c r="BA31" s="10"/>
      <c r="BB31" s="11"/>
      <c r="BC31" s="12"/>
      <c r="BD31" s="13">
        <f>BF31+BH31+BJ31+BL31+BP31</f>
        <v>131.25</v>
      </c>
      <c r="BE31" s="11"/>
      <c r="BF31" s="10"/>
      <c r="BG31" s="11">
        <v>3</v>
      </c>
      <c r="BH31" s="10">
        <f>60*0.7</f>
        <v>42</v>
      </c>
      <c r="BI31" s="11"/>
      <c r="BJ31" s="10"/>
      <c r="BK31" s="101">
        <v>3</v>
      </c>
      <c r="BL31" s="102">
        <f>45*0.7*1.5</f>
        <v>47.249999999999993</v>
      </c>
      <c r="BM31" s="18">
        <v>3</v>
      </c>
      <c r="BN31" s="17">
        <f>45*0.7</f>
        <v>31.499999999999996</v>
      </c>
      <c r="BO31" s="101">
        <v>2</v>
      </c>
      <c r="BP31" s="103">
        <f>40*0.7*1.5</f>
        <v>42</v>
      </c>
      <c r="BQ31" s="13">
        <f>BS31+BU31+BW31+BY31+CA31+CC31+CE31+CG31</f>
        <v>0</v>
      </c>
      <c r="BR31" s="51"/>
      <c r="BS31" s="50"/>
      <c r="BT31" s="51"/>
      <c r="BU31" s="50"/>
      <c r="BV31" s="51"/>
      <c r="BW31" s="50"/>
      <c r="BX31" s="51"/>
      <c r="BY31" s="50"/>
      <c r="BZ31" s="51"/>
      <c r="CA31" s="50"/>
      <c r="CB31" s="51"/>
      <c r="CC31" s="50"/>
      <c r="CD31" s="51"/>
      <c r="CE31" s="50"/>
      <c r="CF31" s="51"/>
      <c r="CG31" s="52"/>
      <c r="CH31" s="53"/>
      <c r="CI31" s="51"/>
      <c r="CJ31" s="50"/>
      <c r="CK31" s="51"/>
      <c r="CL31" s="50"/>
      <c r="CM31" s="51"/>
      <c r="CN31" s="50"/>
      <c r="CO31" s="51"/>
      <c r="CP31" s="50"/>
      <c r="CQ31" s="51"/>
      <c r="CR31" s="50"/>
      <c r="CS31" s="51"/>
      <c r="CT31" s="52"/>
      <c r="CU31" s="53"/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>
        <f t="shared" si="24"/>
        <v>0</v>
      </c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53">
        <f t="shared" si="25"/>
        <v>0</v>
      </c>
      <c r="EZ31" s="51"/>
      <c r="FA31" s="50"/>
      <c r="FB31" s="51"/>
      <c r="FC31" s="52"/>
      <c r="FD31" s="53">
        <f t="shared" si="26"/>
        <v>0</v>
      </c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>
        <f t="shared" si="27"/>
        <v>0</v>
      </c>
      <c r="FR31" s="153"/>
      <c r="FS31" s="150"/>
      <c r="FT31" s="51"/>
      <c r="FU31" s="50"/>
      <c r="FV31" s="51"/>
      <c r="FW31" s="50"/>
      <c r="FX31" s="51"/>
      <c r="FY31" s="50"/>
      <c r="FZ31" s="51"/>
      <c r="GA31" s="50"/>
      <c r="GB31" s="51"/>
      <c r="GC31" s="52"/>
      <c r="GD31" s="53"/>
      <c r="GE31" s="51"/>
      <c r="GF31" s="50"/>
      <c r="GG31" s="51"/>
      <c r="GH31" s="50"/>
      <c r="GI31" s="51"/>
      <c r="GJ31" s="50"/>
      <c r="GK31" s="51"/>
      <c r="GL31" s="50"/>
      <c r="GM31" s="51"/>
      <c r="GN31" s="52"/>
      <c r="GO31" s="48"/>
      <c r="GP31" s="136"/>
      <c r="GQ31" s="140"/>
      <c r="GR31" s="51"/>
      <c r="GS31" s="50"/>
      <c r="GT31" s="51"/>
      <c r="GU31" s="50"/>
      <c r="GV31" s="129"/>
      <c r="GW31" s="50"/>
      <c r="GX31" s="51"/>
      <c r="GY31" s="50"/>
      <c r="GZ31" s="51"/>
      <c r="HA31" s="50"/>
      <c r="HB31" s="51"/>
      <c r="HC31" s="52"/>
      <c r="HD31" s="48">
        <f t="shared" si="28"/>
        <v>137.6</v>
      </c>
      <c r="HE31" s="136">
        <v>2</v>
      </c>
      <c r="HF31" s="140">
        <f>80*0.8</f>
        <v>64</v>
      </c>
      <c r="HG31" s="51">
        <v>7</v>
      </c>
      <c r="HH31" s="50">
        <f>25*0.8</f>
        <v>20</v>
      </c>
      <c r="HI31" s="51"/>
      <c r="HJ31" s="50"/>
      <c r="HK31" s="129">
        <v>6</v>
      </c>
      <c r="HL31" s="50">
        <f>22*0.8</f>
        <v>17.600000000000001</v>
      </c>
      <c r="HM31" s="51"/>
      <c r="HN31" s="50"/>
      <c r="HO31" s="101">
        <v>3</v>
      </c>
      <c r="HP31" s="102">
        <f>30*0.8*1.5</f>
        <v>36</v>
      </c>
      <c r="HQ31" s="51"/>
      <c r="HR31" s="52"/>
      <c r="HS31" s="48">
        <f>HU31+HW31+HY31+IA31+IC31+IE31+IG31+II31+IK31</f>
        <v>0</v>
      </c>
      <c r="HT31" s="136"/>
      <c r="HU31" s="140"/>
      <c r="HV31" s="51"/>
      <c r="HW31" s="50"/>
      <c r="HX31" s="51"/>
      <c r="HY31" s="50"/>
      <c r="HZ31" s="129"/>
      <c r="IA31" s="50"/>
      <c r="IB31" s="51"/>
      <c r="IC31" s="50"/>
      <c r="ID31" s="51"/>
      <c r="IE31" s="50"/>
      <c r="IF31" s="129"/>
      <c r="IG31" s="50"/>
      <c r="IH31" s="129"/>
      <c r="II31" s="50"/>
      <c r="IJ31" s="51"/>
      <c r="IK31" s="52"/>
      <c r="IL31" s="48">
        <f t="shared" si="48"/>
        <v>0</v>
      </c>
      <c r="IM31" s="136"/>
      <c r="IN31" s="140"/>
      <c r="IO31" s="51"/>
      <c r="IP31" s="52"/>
      <c r="IQ31" s="48">
        <f t="shared" si="29"/>
        <v>0</v>
      </c>
      <c r="IR31" s="51"/>
      <c r="IS31" s="52"/>
      <c r="IT31" s="48">
        <f>IV31+IX31+IZ31+JB31+JD31+JF31</f>
        <v>55</v>
      </c>
      <c r="IU31" s="136"/>
      <c r="IV31" s="140"/>
      <c r="IW31" s="51"/>
      <c r="IX31" s="50"/>
      <c r="IY31" s="129"/>
      <c r="IZ31" s="50"/>
      <c r="JA31" s="129">
        <v>1</v>
      </c>
      <c r="JB31" s="50">
        <f>55</f>
        <v>55</v>
      </c>
      <c r="JC31" s="51"/>
      <c r="JD31" s="50"/>
      <c r="JE31" s="51"/>
      <c r="JF31" s="50"/>
      <c r="JG31" s="18">
        <v>2</v>
      </c>
      <c r="JH31" s="124">
        <f>40</f>
        <v>40</v>
      </c>
      <c r="JI31" s="48">
        <f t="shared" ref="JI31:JI37" si="49">JK31+JM31+JO31</f>
        <v>0</v>
      </c>
      <c r="JJ31" s="136"/>
      <c r="JK31" s="140"/>
      <c r="JL31" s="129"/>
      <c r="JM31" s="50"/>
      <c r="JN31" s="51"/>
      <c r="JO31" s="52"/>
      <c r="JP31" s="48">
        <f t="shared" si="31"/>
        <v>0</v>
      </c>
      <c r="JQ31" s="51"/>
      <c r="JR31" s="52"/>
    </row>
    <row r="32" spans="1:278" ht="15" hidden="1" customHeight="1" x14ac:dyDescent="0.3">
      <c r="B32" s="37">
        <v>3988</v>
      </c>
      <c r="C32" s="30" t="s">
        <v>147</v>
      </c>
      <c r="D32" s="38">
        <v>2004</v>
      </c>
      <c r="E32" s="62">
        <f t="shared" si="18"/>
        <v>393</v>
      </c>
      <c r="F32" s="47" t="s">
        <v>416</v>
      </c>
      <c r="G32" s="47" t="s">
        <v>412</v>
      </c>
      <c r="H32" s="47" t="s">
        <v>417</v>
      </c>
      <c r="I32" s="47" t="s">
        <v>418</v>
      </c>
      <c r="J32" s="48">
        <f>L32+N32+P32</f>
        <v>0</v>
      </c>
      <c r="K32" s="49"/>
      <c r="L32" s="50"/>
      <c r="M32" s="51"/>
      <c r="N32" s="50"/>
      <c r="O32" s="51"/>
      <c r="P32" s="52"/>
      <c r="Q32" s="48">
        <f t="shared" si="19"/>
        <v>0</v>
      </c>
      <c r="R32" s="49"/>
      <c r="S32" s="52"/>
      <c r="T32" s="48">
        <f t="shared" si="20"/>
        <v>0</v>
      </c>
      <c r="U32" s="49"/>
      <c r="V32" s="50"/>
      <c r="W32" s="51"/>
      <c r="X32" s="52"/>
      <c r="Y32" s="53">
        <f t="shared" si="47"/>
        <v>94.5</v>
      </c>
      <c r="Z32" s="105"/>
      <c r="AA32" s="55"/>
      <c r="AB32" s="120"/>
      <c r="AC32" s="55"/>
      <c r="AD32" s="84">
        <v>6</v>
      </c>
      <c r="AE32" s="85">
        <f>30*0.9*1.5</f>
        <v>40.5</v>
      </c>
      <c r="AF32" s="105"/>
      <c r="AG32" s="55"/>
      <c r="AH32" s="120"/>
      <c r="AI32" s="55"/>
      <c r="AJ32" s="54">
        <v>2</v>
      </c>
      <c r="AK32" s="55">
        <f>60*0.9</f>
        <v>54</v>
      </c>
      <c r="AL32" s="120"/>
      <c r="AM32" s="55"/>
      <c r="AN32" s="120"/>
      <c r="AO32" s="88"/>
      <c r="AP32" s="95">
        <f t="shared" si="22"/>
        <v>0</v>
      </c>
      <c r="AQ32" s="97"/>
      <c r="AR32" s="92"/>
      <c r="AS32" s="89">
        <f>AU32+AW32+AY32+BA32+BC32</f>
        <v>144</v>
      </c>
      <c r="AT32" s="11"/>
      <c r="AU32" s="10"/>
      <c r="AV32" s="11"/>
      <c r="AW32" s="10"/>
      <c r="AX32" s="101">
        <v>2</v>
      </c>
      <c r="AY32" s="102">
        <f>80*0.8*1.5</f>
        <v>96</v>
      </c>
      <c r="AZ32" s="11"/>
      <c r="BA32" s="10"/>
      <c r="BB32" s="11">
        <v>2</v>
      </c>
      <c r="BC32" s="12">
        <f>60*0.8</f>
        <v>48</v>
      </c>
      <c r="BD32" s="13">
        <f>BF32+BH32+BJ32+BL32+BN32+BP32</f>
        <v>0</v>
      </c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82.5</v>
      </c>
      <c r="BR32" s="51"/>
      <c r="BS32" s="50"/>
      <c r="BT32" s="51"/>
      <c r="BU32" s="50"/>
      <c r="BV32" s="101">
        <v>5</v>
      </c>
      <c r="BW32" s="102">
        <f>35*1.5</f>
        <v>52.5</v>
      </c>
      <c r="BX32" s="51"/>
      <c r="BY32" s="50"/>
      <c r="BZ32" s="51"/>
      <c r="CA32" s="50"/>
      <c r="CB32" s="51"/>
      <c r="CC32" s="50"/>
      <c r="CD32" s="51">
        <v>4</v>
      </c>
      <c r="CE32" s="50">
        <f>30</f>
        <v>30</v>
      </c>
      <c r="CF32" s="51"/>
      <c r="CG32" s="52"/>
      <c r="CH32" s="53">
        <f>CJ32+CL32+CN32+CP32+CT32</f>
        <v>72</v>
      </c>
      <c r="CI32" s="51"/>
      <c r="CJ32" s="50"/>
      <c r="CK32" s="51"/>
      <c r="CL32" s="50"/>
      <c r="CM32" s="51"/>
      <c r="CN32" s="50"/>
      <c r="CO32" s="51">
        <v>3</v>
      </c>
      <c r="CP32" s="50">
        <f>45*0.8</f>
        <v>36</v>
      </c>
      <c r="CQ32" s="18">
        <v>2</v>
      </c>
      <c r="CR32" s="17">
        <f>40*0.8</f>
        <v>32</v>
      </c>
      <c r="CS32" s="101">
        <v>3</v>
      </c>
      <c r="CT32" s="103">
        <f>30*0.8*1.5</f>
        <v>36</v>
      </c>
      <c r="CU32" s="53">
        <f>CW32+CY32+DA32+DC32+DE32</f>
        <v>0</v>
      </c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>
        <f t="shared" si="24"/>
        <v>0</v>
      </c>
      <c r="DG32" s="51"/>
      <c r="DH32" s="50"/>
      <c r="DI32" s="51"/>
      <c r="DJ32" s="50"/>
      <c r="DK32" s="51"/>
      <c r="DL32" s="52"/>
      <c r="DM32" s="53">
        <f>DO32+DQ32+DS32+DU32+DW32+DY32+EA32+EC32</f>
        <v>0</v>
      </c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>
        <f>EF32+EH32+EJ32+EL32+EN32+EP32+ER32+ET32+EV32+EX32</f>
        <v>0</v>
      </c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25"/>
        <v>0</v>
      </c>
      <c r="EZ32" s="51"/>
      <c r="FA32" s="50"/>
      <c r="FB32" s="51"/>
      <c r="FC32" s="52"/>
      <c r="FD32" s="53">
        <f t="shared" si="26"/>
        <v>0</v>
      </c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>
        <f t="shared" si="27"/>
        <v>0</v>
      </c>
      <c r="FR32" s="122"/>
      <c r="FS32" s="122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53">
        <f>GF32+GH32+GJ32+GL32+GN32</f>
        <v>0</v>
      </c>
      <c r="GE32" s="51"/>
      <c r="GF32" s="50"/>
      <c r="GG32" s="51"/>
      <c r="GH32" s="50"/>
      <c r="GI32" s="51"/>
      <c r="GJ32" s="50"/>
      <c r="GK32" s="51"/>
      <c r="GL32" s="50"/>
      <c r="GM32" s="51"/>
      <c r="GN32" s="52"/>
      <c r="GO32" s="48">
        <f>GQ32+GS32+GU32+GW32+GY32+HA32+HC32</f>
        <v>0</v>
      </c>
      <c r="GP32" s="136"/>
      <c r="GQ32" s="140"/>
      <c r="GR32" s="51"/>
      <c r="GS32" s="50"/>
      <c r="GT32" s="51"/>
      <c r="GU32" s="50"/>
      <c r="GV32" s="129"/>
      <c r="GW32" s="50"/>
      <c r="GX32" s="51"/>
      <c r="GY32" s="50"/>
      <c r="GZ32" s="51"/>
      <c r="HA32" s="50"/>
      <c r="HB32" s="51"/>
      <c r="HC32" s="52"/>
      <c r="HD32" s="48">
        <f t="shared" si="28"/>
        <v>0</v>
      </c>
      <c r="HE32" s="136"/>
      <c r="HF32" s="140"/>
      <c r="HG32" s="51"/>
      <c r="HH32" s="50"/>
      <c r="HI32" s="51"/>
      <c r="HJ32" s="50"/>
      <c r="HK32" s="129"/>
      <c r="HL32" s="50"/>
      <c r="HM32" s="51"/>
      <c r="HN32" s="50"/>
      <c r="HO32" s="51"/>
      <c r="HP32" s="50"/>
      <c r="HQ32" s="51"/>
      <c r="HR32" s="52"/>
      <c r="HS32" s="48">
        <f>HU32+HW32+HY32+IA32+IC32+IE32+IG32+II32+IK32</f>
        <v>0</v>
      </c>
      <c r="HT32" s="136"/>
      <c r="HU32" s="140"/>
      <c r="HV32" s="51"/>
      <c r="HW32" s="50"/>
      <c r="HX32" s="51"/>
      <c r="HY32" s="50"/>
      <c r="HZ32" s="129"/>
      <c r="IA32" s="50"/>
      <c r="IB32" s="51"/>
      <c r="IC32" s="50"/>
      <c r="ID32" s="51"/>
      <c r="IE32" s="50"/>
      <c r="IF32" s="129"/>
      <c r="IG32" s="50"/>
      <c r="IH32" s="129"/>
      <c r="II32" s="50"/>
      <c r="IJ32" s="51"/>
      <c r="IK32" s="52"/>
      <c r="IL32" s="48">
        <f t="shared" si="48"/>
        <v>0</v>
      </c>
      <c r="IM32" s="136"/>
      <c r="IN32" s="140"/>
      <c r="IO32" s="51"/>
      <c r="IP32" s="52"/>
      <c r="IQ32" s="48">
        <f t="shared" si="29"/>
        <v>0</v>
      </c>
      <c r="IR32" s="51"/>
      <c r="IS32" s="52"/>
      <c r="IT32" s="48">
        <f>IV32+IX32+IZ32+JB32+JD32+JF32+JH32</f>
        <v>0</v>
      </c>
      <c r="IU32" s="136"/>
      <c r="IV32" s="140"/>
      <c r="IW32" s="51"/>
      <c r="IX32" s="50"/>
      <c r="IY32" s="129"/>
      <c r="IZ32" s="50"/>
      <c r="JA32" s="129"/>
      <c r="JB32" s="50"/>
      <c r="JC32" s="51"/>
      <c r="JD32" s="50"/>
      <c r="JE32" s="51"/>
      <c r="JF32" s="50"/>
      <c r="JG32" s="51"/>
      <c r="JH32" s="52"/>
      <c r="JI32" s="48">
        <f t="shared" si="49"/>
        <v>0</v>
      </c>
      <c r="JJ32" s="136"/>
      <c r="JK32" s="140"/>
      <c r="JL32" s="129"/>
      <c r="JM32" s="50"/>
      <c r="JN32" s="51"/>
      <c r="JO32" s="52"/>
      <c r="JP32" s="48">
        <f t="shared" si="31"/>
        <v>0</v>
      </c>
      <c r="JQ32" s="51"/>
      <c r="JR32" s="52"/>
    </row>
    <row r="33" spans="1:278" ht="15" hidden="1" customHeight="1" x14ac:dyDescent="0.3">
      <c r="B33" s="37">
        <v>3991</v>
      </c>
      <c r="C33" s="30" t="s">
        <v>330</v>
      </c>
      <c r="D33" s="38">
        <v>2002</v>
      </c>
      <c r="E33" s="62">
        <f t="shared" si="18"/>
        <v>383.4</v>
      </c>
      <c r="F33" s="47" t="s">
        <v>407</v>
      </c>
      <c r="G33" s="47"/>
      <c r="H33" s="47" t="s">
        <v>463</v>
      </c>
      <c r="I33" s="47" t="s">
        <v>472</v>
      </c>
      <c r="J33" s="48">
        <f>L33+N33+P33</f>
        <v>0</v>
      </c>
      <c r="K33" s="49"/>
      <c r="L33" s="50"/>
      <c r="M33" s="51"/>
      <c r="N33" s="50"/>
      <c r="O33" s="51"/>
      <c r="P33" s="52"/>
      <c r="Q33" s="48">
        <f t="shared" si="19"/>
        <v>0</v>
      </c>
      <c r="R33" s="49"/>
      <c r="S33" s="52"/>
      <c r="T33" s="48">
        <f t="shared" si="20"/>
        <v>56</v>
      </c>
      <c r="U33" s="49">
        <v>2</v>
      </c>
      <c r="V33" s="50">
        <f>80*0.7</f>
        <v>56</v>
      </c>
      <c r="W33" s="51"/>
      <c r="X33" s="52"/>
      <c r="Y33" s="53">
        <f>AC33+AE33+AG33+AI33+AK33+AM33+AO33</f>
        <v>23.400000000000002</v>
      </c>
      <c r="Z33" s="14">
        <v>9</v>
      </c>
      <c r="AA33" s="15">
        <f>10*0.9</f>
        <v>9</v>
      </c>
      <c r="AB33" s="54"/>
      <c r="AC33" s="55"/>
      <c r="AD33" s="54"/>
      <c r="AE33" s="55"/>
      <c r="AF33" s="120">
        <v>5</v>
      </c>
      <c r="AG33" s="55">
        <f>26*0.9</f>
        <v>23.400000000000002</v>
      </c>
      <c r="AH33" s="117"/>
      <c r="AI33" s="55"/>
      <c r="AJ33" s="54"/>
      <c r="AK33" s="55"/>
      <c r="AL33" s="148"/>
      <c r="AM33" s="55"/>
      <c r="AN33" s="54"/>
      <c r="AO33" s="88"/>
      <c r="AP33" s="95">
        <f t="shared" si="22"/>
        <v>0</v>
      </c>
      <c r="AQ33" s="97"/>
      <c r="AR33" s="92"/>
      <c r="AS33" s="89">
        <f>AW33+AY33+BA33+BC33</f>
        <v>100</v>
      </c>
      <c r="AT33" s="18">
        <v>5</v>
      </c>
      <c r="AU33" s="17">
        <f>35*0.8</f>
        <v>28</v>
      </c>
      <c r="AV33" s="11">
        <v>5</v>
      </c>
      <c r="AW33" s="10">
        <f>35*0.8</f>
        <v>28</v>
      </c>
      <c r="AX33" s="11"/>
      <c r="AY33" s="10"/>
      <c r="AZ33" s="101">
        <v>2</v>
      </c>
      <c r="BA33" s="102">
        <f>60*0.8*1.5</f>
        <v>72</v>
      </c>
      <c r="BB33" s="11"/>
      <c r="BC33" s="12"/>
      <c r="BD33" s="13">
        <f>BF33+BH33+BJ33+BL33+BN33+BP33</f>
        <v>0</v>
      </c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3">
        <f>BS33+BU33+BW33+BY33+CA33+CC33+CE33+CG33</f>
        <v>40</v>
      </c>
      <c r="BR33" s="51">
        <v>9</v>
      </c>
      <c r="BS33" s="50">
        <f>10</f>
        <v>10</v>
      </c>
      <c r="BT33" s="51"/>
      <c r="BU33" s="50"/>
      <c r="BV33" s="51"/>
      <c r="BW33" s="50"/>
      <c r="BX33" s="51"/>
      <c r="BY33" s="50"/>
      <c r="BZ33" s="51"/>
      <c r="CA33" s="50"/>
      <c r="CB33" s="51"/>
      <c r="CC33" s="50"/>
      <c r="CD33" s="51"/>
      <c r="CE33" s="50"/>
      <c r="CF33" s="101">
        <v>4</v>
      </c>
      <c r="CG33" s="103">
        <f>20*1.5</f>
        <v>30</v>
      </c>
      <c r="CH33" s="53">
        <f>CJ33+CL33+CP33+CR33+CT33</f>
        <v>110</v>
      </c>
      <c r="CI33" s="51"/>
      <c r="CJ33" s="50"/>
      <c r="CK33" s="51"/>
      <c r="CL33" s="50"/>
      <c r="CM33" s="18">
        <v>3</v>
      </c>
      <c r="CN33" s="17">
        <f>45*0.8</f>
        <v>36</v>
      </c>
      <c r="CO33" s="51"/>
      <c r="CP33" s="50"/>
      <c r="CQ33" s="51">
        <v>1</v>
      </c>
      <c r="CR33" s="50">
        <f>55*0.8</f>
        <v>44</v>
      </c>
      <c r="CS33" s="101">
        <v>1</v>
      </c>
      <c r="CT33" s="103">
        <f>55*0.8*1.5</f>
        <v>66</v>
      </c>
      <c r="CU33" s="53">
        <f>CW33+CY33+DA33+DC33+DE33</f>
        <v>54</v>
      </c>
      <c r="CV33" s="51"/>
      <c r="CW33" s="50"/>
      <c r="CX33" s="51"/>
      <c r="CY33" s="50"/>
      <c r="CZ33" s="51"/>
      <c r="DA33" s="50"/>
      <c r="DB33" s="51"/>
      <c r="DC33" s="50"/>
      <c r="DD33" s="101">
        <v>4</v>
      </c>
      <c r="DE33" s="103">
        <f>20*1.8*1.5</f>
        <v>54</v>
      </c>
      <c r="DF33" s="53">
        <f t="shared" si="24"/>
        <v>0</v>
      </c>
      <c r="DG33" s="51"/>
      <c r="DH33" s="50"/>
      <c r="DI33" s="51"/>
      <c r="DJ33" s="50"/>
      <c r="DK33" s="51"/>
      <c r="DL33" s="52"/>
      <c r="DM33" s="53">
        <f>DO33+DQ33+DS33+DU33+DW33+DY33+EA33+EC33</f>
        <v>0</v>
      </c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1"/>
      <c r="DY33" s="50"/>
      <c r="DZ33" s="51"/>
      <c r="EA33" s="50"/>
      <c r="EB33" s="51"/>
      <c r="EC33" s="52"/>
      <c r="ED33" s="53">
        <f>EF33+EH33+EJ33+EL33+EN33+EP33+ER33+ET33+EV33+EX33</f>
        <v>0</v>
      </c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1"/>
      <c r="EP33" s="50"/>
      <c r="EQ33" s="51"/>
      <c r="ER33" s="50"/>
      <c r="ES33" s="50"/>
      <c r="ET33" s="50"/>
      <c r="EU33" s="50"/>
      <c r="EV33" s="50"/>
      <c r="EW33" s="51"/>
      <c r="EX33" s="52"/>
      <c r="EY33" s="53">
        <f t="shared" si="25"/>
        <v>0</v>
      </c>
      <c r="EZ33" s="51"/>
      <c r="FA33" s="50"/>
      <c r="FB33" s="51"/>
      <c r="FC33" s="52"/>
      <c r="FD33" s="53">
        <f t="shared" si="26"/>
        <v>0</v>
      </c>
      <c r="FE33" s="51"/>
      <c r="FF33" s="50"/>
      <c r="FG33" s="51"/>
      <c r="FH33" s="50"/>
      <c r="FI33" s="51"/>
      <c r="FJ33" s="50"/>
      <c r="FK33" s="51"/>
      <c r="FL33" s="50"/>
      <c r="FM33" s="51"/>
      <c r="FN33" s="50"/>
      <c r="FO33" s="51"/>
      <c r="FP33" s="52"/>
      <c r="FQ33" s="53">
        <f t="shared" si="27"/>
        <v>0</v>
      </c>
      <c r="FR33" s="122"/>
      <c r="FS33" s="122"/>
      <c r="FT33" s="51"/>
      <c r="FU33" s="50"/>
      <c r="FV33" s="51"/>
      <c r="FW33" s="50"/>
      <c r="FX33" s="50"/>
      <c r="FY33" s="50"/>
      <c r="FZ33" s="50"/>
      <c r="GA33" s="50"/>
      <c r="GB33" s="51"/>
      <c r="GC33" s="52"/>
      <c r="GD33" s="53">
        <f>GF33+GH33+GJ33+GL33+GN33</f>
        <v>0</v>
      </c>
      <c r="GE33" s="51"/>
      <c r="GF33" s="50"/>
      <c r="GG33" s="51"/>
      <c r="GH33" s="50"/>
      <c r="GI33" s="51"/>
      <c r="GJ33" s="50"/>
      <c r="GK33" s="51"/>
      <c r="GL33" s="50"/>
      <c r="GM33" s="51"/>
      <c r="GN33" s="52"/>
      <c r="GO33" s="48">
        <f>GQ33+GS33+GU33+GW33+GY33+HA33+HC33</f>
        <v>0</v>
      </c>
      <c r="GP33" s="136"/>
      <c r="GQ33" s="140"/>
      <c r="GR33" s="51"/>
      <c r="GS33" s="50"/>
      <c r="GT33" s="51"/>
      <c r="GU33" s="50"/>
      <c r="GV33" s="129"/>
      <c r="GW33" s="50"/>
      <c r="GX33" s="51"/>
      <c r="GY33" s="50"/>
      <c r="GZ33" s="51"/>
      <c r="HA33" s="50"/>
      <c r="HB33" s="51"/>
      <c r="HC33" s="52"/>
      <c r="HD33" s="48">
        <f t="shared" si="28"/>
        <v>0</v>
      </c>
      <c r="HE33" s="136"/>
      <c r="HF33" s="140"/>
      <c r="HG33" s="51"/>
      <c r="HH33" s="50"/>
      <c r="HI33" s="51"/>
      <c r="HJ33" s="50"/>
      <c r="HK33" s="129"/>
      <c r="HL33" s="50"/>
      <c r="HM33" s="51"/>
      <c r="HN33" s="50"/>
      <c r="HO33" s="51"/>
      <c r="HP33" s="50"/>
      <c r="HQ33" s="51"/>
      <c r="HR33" s="52"/>
      <c r="HS33" s="48">
        <f>HU33+HW33+HY33+IA33+IC33+IE33+II33+IK33</f>
        <v>0</v>
      </c>
      <c r="HT33" s="136"/>
      <c r="HU33" s="140"/>
      <c r="HV33" s="51"/>
      <c r="HW33" s="50"/>
      <c r="HX33" s="51"/>
      <c r="HY33" s="50"/>
      <c r="HZ33" s="129"/>
      <c r="IA33" s="50"/>
      <c r="IB33" s="51"/>
      <c r="IC33" s="50"/>
      <c r="ID33" s="51"/>
      <c r="IE33" s="50"/>
      <c r="IF33" s="133">
        <v>5</v>
      </c>
      <c r="IG33" s="18" t="s">
        <v>65</v>
      </c>
      <c r="IH33" s="129"/>
      <c r="II33" s="50"/>
      <c r="IJ33" s="51"/>
      <c r="IK33" s="52"/>
      <c r="IL33" s="48">
        <f t="shared" si="48"/>
        <v>0</v>
      </c>
      <c r="IM33" s="136"/>
      <c r="IN33" s="140"/>
      <c r="IO33" s="51"/>
      <c r="IP33" s="52"/>
      <c r="IQ33" s="48">
        <f t="shared" si="29"/>
        <v>0</v>
      </c>
      <c r="IR33" s="51"/>
      <c r="IS33" s="52"/>
      <c r="IT33" s="48">
        <f>IV33+IX33+IZ33+JB33+JD33+JF33+JH33</f>
        <v>0</v>
      </c>
      <c r="IU33" s="136"/>
      <c r="IV33" s="140"/>
      <c r="IW33" s="51"/>
      <c r="IX33" s="50"/>
      <c r="IY33" s="129"/>
      <c r="IZ33" s="50"/>
      <c r="JA33" s="129"/>
      <c r="JB33" s="50"/>
      <c r="JC33" s="51"/>
      <c r="JD33" s="50"/>
      <c r="JE33" s="51"/>
      <c r="JF33" s="50"/>
      <c r="JG33" s="51"/>
      <c r="JH33" s="52"/>
      <c r="JI33" s="48">
        <f t="shared" si="49"/>
        <v>0</v>
      </c>
      <c r="JJ33" s="136"/>
      <c r="JK33" s="140"/>
      <c r="JL33" s="129"/>
      <c r="JM33" s="50"/>
      <c r="JN33" s="51"/>
      <c r="JO33" s="52"/>
      <c r="JP33" s="48">
        <f t="shared" si="31"/>
        <v>0</v>
      </c>
      <c r="JQ33" s="51"/>
      <c r="JR33" s="52"/>
    </row>
    <row r="34" spans="1:278" ht="15" hidden="1" customHeight="1" x14ac:dyDescent="0.3">
      <c r="B34" s="37">
        <v>4435</v>
      </c>
      <c r="C34" s="30" t="s">
        <v>512</v>
      </c>
      <c r="D34" s="38">
        <v>2002</v>
      </c>
      <c r="E34" s="62">
        <f t="shared" si="18"/>
        <v>362.2</v>
      </c>
      <c r="F34" s="47" t="s">
        <v>509</v>
      </c>
      <c r="G34" s="47"/>
      <c r="H34" s="47" t="s">
        <v>510</v>
      </c>
      <c r="I34" s="47" t="s">
        <v>511</v>
      </c>
      <c r="J34" s="48">
        <f>L34+N34+P34</f>
        <v>0</v>
      </c>
      <c r="K34" s="49"/>
      <c r="L34" s="50"/>
      <c r="M34" s="51"/>
      <c r="N34" s="50"/>
      <c r="O34" s="51"/>
      <c r="P34" s="52"/>
      <c r="Q34" s="48">
        <f t="shared" si="19"/>
        <v>0</v>
      </c>
      <c r="R34" s="49"/>
      <c r="S34" s="52"/>
      <c r="T34" s="48">
        <f t="shared" si="20"/>
        <v>0</v>
      </c>
      <c r="U34" s="49"/>
      <c r="V34" s="50"/>
      <c r="W34" s="51"/>
      <c r="X34" s="52"/>
      <c r="Y34" s="53">
        <f>AA34+AC34+AE34+AG34+AI34+AK34+AM34+AO34</f>
        <v>19.8</v>
      </c>
      <c r="Z34" s="54"/>
      <c r="AA34" s="55"/>
      <c r="AB34" s="54"/>
      <c r="AC34" s="55"/>
      <c r="AD34" s="54"/>
      <c r="AE34" s="55"/>
      <c r="AF34" s="54"/>
      <c r="AG34" s="55"/>
      <c r="AH34" s="105"/>
      <c r="AI34" s="55"/>
      <c r="AJ34" s="54">
        <v>6</v>
      </c>
      <c r="AK34" s="55">
        <f>22*0.9</f>
        <v>19.8</v>
      </c>
      <c r="AL34" s="105"/>
      <c r="AM34" s="55"/>
      <c r="AN34" s="54"/>
      <c r="AO34" s="88"/>
      <c r="AP34" s="95">
        <f t="shared" si="22"/>
        <v>0</v>
      </c>
      <c r="AQ34" s="97"/>
      <c r="AR34" s="92"/>
      <c r="AS34" s="89">
        <f>AU34+AW34+AY34+BA34+BC34</f>
        <v>20.8</v>
      </c>
      <c r="AT34" s="11"/>
      <c r="AU34" s="10"/>
      <c r="AV34" s="11"/>
      <c r="AW34" s="10"/>
      <c r="AX34" s="11"/>
      <c r="AY34" s="10"/>
      <c r="AZ34" s="11"/>
      <c r="BA34" s="10"/>
      <c r="BB34" s="11">
        <v>5</v>
      </c>
      <c r="BC34" s="12">
        <f>26*0.8</f>
        <v>20.8</v>
      </c>
      <c r="BD34" s="13">
        <f>BF34+BH34+BJ34+BL34+BN34+BP34</f>
        <v>0</v>
      </c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3">
        <f>BS34+BU34+BW34+BY34+CA34+CC34</f>
        <v>0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18">
        <v>9</v>
      </c>
      <c r="CE34" s="18" t="s">
        <v>65</v>
      </c>
      <c r="CF34" s="18">
        <v>6</v>
      </c>
      <c r="CG34" s="111" t="s">
        <v>65</v>
      </c>
      <c r="CH34" s="53">
        <f>CJ34+CL34+CN34+CP34+CT34</f>
        <v>141.6</v>
      </c>
      <c r="CI34" s="51"/>
      <c r="CJ34" s="50"/>
      <c r="CK34" s="101">
        <v>3</v>
      </c>
      <c r="CL34" s="102">
        <f>60*0.8*1.5</f>
        <v>72</v>
      </c>
      <c r="CM34" s="51"/>
      <c r="CN34" s="50"/>
      <c r="CO34" s="51">
        <v>2</v>
      </c>
      <c r="CP34" s="50">
        <f>60*0.8</f>
        <v>48</v>
      </c>
      <c r="CQ34" s="18">
        <v>4</v>
      </c>
      <c r="CR34" s="17">
        <f>20*0.8</f>
        <v>16</v>
      </c>
      <c r="CS34" s="101">
        <v>5</v>
      </c>
      <c r="CT34" s="103">
        <f>18*0.8*1.5</f>
        <v>21.6</v>
      </c>
      <c r="CU34" s="53">
        <f>CW34+CY34+DA34+DC34+DE34</f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>
        <f t="shared" si="24"/>
        <v>0</v>
      </c>
      <c r="DG34" s="51"/>
      <c r="DH34" s="50"/>
      <c r="DI34" s="51"/>
      <c r="DJ34" s="50"/>
      <c r="DK34" s="51"/>
      <c r="DL34" s="52"/>
      <c r="DM34" s="53">
        <f>DO34+DQ34+DS34+DU34+DW34+DY34+EA34+EC34</f>
        <v>0</v>
      </c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>
        <f>EF34+EH34+EJ34+EL34+EN34+EP34+ER34+ET34+EV34+EX34</f>
        <v>0</v>
      </c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25"/>
        <v>0</v>
      </c>
      <c r="EZ34" s="51"/>
      <c r="FA34" s="50"/>
      <c r="FB34" s="51"/>
      <c r="FC34" s="52"/>
      <c r="FD34" s="53">
        <f t="shared" si="26"/>
        <v>0</v>
      </c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>
        <f t="shared" si="27"/>
        <v>0</v>
      </c>
      <c r="FR34" s="122"/>
      <c r="FS34" s="122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53">
        <f>GF34+GL34+GN34</f>
        <v>36</v>
      </c>
      <c r="GE34" s="51"/>
      <c r="GF34" s="50"/>
      <c r="GG34" s="18">
        <v>7</v>
      </c>
      <c r="GH34" s="17">
        <f>25*0.6</f>
        <v>15</v>
      </c>
      <c r="GI34" s="18">
        <v>4</v>
      </c>
      <c r="GJ34" s="17">
        <f>40*0.6</f>
        <v>24</v>
      </c>
      <c r="GK34" s="51"/>
      <c r="GL34" s="50"/>
      <c r="GM34" s="51">
        <v>2</v>
      </c>
      <c r="GN34" s="52">
        <f>60*0.6</f>
        <v>36</v>
      </c>
      <c r="GO34" s="48">
        <f>GS34+GU34+GY34+HC34</f>
        <v>72</v>
      </c>
      <c r="GP34" s="145">
        <v>7</v>
      </c>
      <c r="GQ34" s="146">
        <f>25*0.8</f>
        <v>20</v>
      </c>
      <c r="GR34" s="51"/>
      <c r="GS34" s="50"/>
      <c r="GT34" s="51">
        <v>4</v>
      </c>
      <c r="GU34" s="50">
        <f>30*0.8</f>
        <v>24</v>
      </c>
      <c r="GV34" s="133">
        <v>4</v>
      </c>
      <c r="GW34" s="17">
        <f>20*0.8</f>
        <v>16</v>
      </c>
      <c r="GX34" s="101">
        <v>2</v>
      </c>
      <c r="GY34" s="102">
        <f>40*0.8*1.5</f>
        <v>48</v>
      </c>
      <c r="GZ34" s="18">
        <v>6</v>
      </c>
      <c r="HA34" s="17">
        <f>15*0.8</f>
        <v>12</v>
      </c>
      <c r="HB34" s="51"/>
      <c r="HC34" s="52"/>
      <c r="HD34" s="48">
        <f t="shared" si="28"/>
        <v>0</v>
      </c>
      <c r="HE34" s="136"/>
      <c r="HF34" s="140"/>
      <c r="HG34" s="51"/>
      <c r="HH34" s="50"/>
      <c r="HI34" s="51"/>
      <c r="HJ34" s="50"/>
      <c r="HK34" s="129"/>
      <c r="HL34" s="50"/>
      <c r="HM34" s="51"/>
      <c r="HN34" s="50"/>
      <c r="HO34" s="51"/>
      <c r="HP34" s="50"/>
      <c r="HQ34" s="51"/>
      <c r="HR34" s="52"/>
      <c r="HS34" s="48">
        <f t="shared" ref="HS34:HS47" si="50">HU34+HW34+HY34+IA34+IC34+IE34+IG34+II34+IK34</f>
        <v>0</v>
      </c>
      <c r="HT34" s="136"/>
      <c r="HU34" s="140"/>
      <c r="HV34" s="51"/>
      <c r="HW34" s="50"/>
      <c r="HX34" s="51"/>
      <c r="HY34" s="50"/>
      <c r="HZ34" s="129"/>
      <c r="IA34" s="50"/>
      <c r="IB34" s="51"/>
      <c r="IC34" s="50"/>
      <c r="ID34" s="51"/>
      <c r="IE34" s="50"/>
      <c r="IF34" s="129"/>
      <c r="IG34" s="50"/>
      <c r="IH34" s="129"/>
      <c r="II34" s="50"/>
      <c r="IJ34" s="51"/>
      <c r="IK34" s="52"/>
      <c r="IL34" s="48">
        <f t="shared" si="48"/>
        <v>0</v>
      </c>
      <c r="IM34" s="136"/>
      <c r="IN34" s="140"/>
      <c r="IO34" s="51"/>
      <c r="IP34" s="52"/>
      <c r="IQ34" s="48">
        <f t="shared" si="29"/>
        <v>0</v>
      </c>
      <c r="IR34" s="51"/>
      <c r="IS34" s="52"/>
      <c r="IT34" s="48">
        <f>IV34+IX34+IZ34+JF34+JH34</f>
        <v>30</v>
      </c>
      <c r="IU34" s="136"/>
      <c r="IV34" s="140"/>
      <c r="IW34" s="51"/>
      <c r="IX34" s="50"/>
      <c r="IY34" s="129"/>
      <c r="IZ34" s="50"/>
      <c r="JA34" s="133">
        <v>9</v>
      </c>
      <c r="JB34" s="17">
        <f>5</f>
        <v>5</v>
      </c>
      <c r="JC34" s="18">
        <v>7</v>
      </c>
      <c r="JD34" s="17">
        <f>12</f>
        <v>12</v>
      </c>
      <c r="JE34" s="51">
        <v>3</v>
      </c>
      <c r="JF34" s="50">
        <f>30</f>
        <v>30</v>
      </c>
      <c r="JG34" s="51"/>
      <c r="JH34" s="52"/>
      <c r="JI34" s="48">
        <f t="shared" si="49"/>
        <v>42</v>
      </c>
      <c r="JJ34" s="136"/>
      <c r="JK34" s="140"/>
      <c r="JL34" s="129">
        <v>3</v>
      </c>
      <c r="JM34" s="50">
        <f>60*0.7</f>
        <v>42</v>
      </c>
      <c r="JN34" s="51"/>
      <c r="JO34" s="52"/>
      <c r="JP34" s="48">
        <f t="shared" si="31"/>
        <v>0</v>
      </c>
      <c r="JQ34" s="51"/>
      <c r="JR34" s="52"/>
    </row>
    <row r="35" spans="1:278" ht="15" customHeight="1" x14ac:dyDescent="0.3">
      <c r="A35" s="176">
        <v>5</v>
      </c>
      <c r="B35" s="177">
        <v>6497</v>
      </c>
      <c r="C35" s="178" t="s">
        <v>121</v>
      </c>
      <c r="D35" s="179">
        <v>2008</v>
      </c>
      <c r="E35" s="180">
        <f t="shared" si="18"/>
        <v>309.35000000000002</v>
      </c>
      <c r="F35" s="181" t="s">
        <v>407</v>
      </c>
      <c r="G35" s="181"/>
      <c r="H35" s="47" t="s">
        <v>444</v>
      </c>
      <c r="I35" s="47" t="s">
        <v>445</v>
      </c>
      <c r="J35" s="182">
        <f>N35+P35</f>
        <v>32</v>
      </c>
      <c r="K35" s="16">
        <v>3</v>
      </c>
      <c r="L35" s="17">
        <f>60*0.4</f>
        <v>24</v>
      </c>
      <c r="M35" s="51">
        <v>2</v>
      </c>
      <c r="N35" s="50">
        <f>80*0.4</f>
        <v>32</v>
      </c>
      <c r="O35" s="51"/>
      <c r="P35" s="52"/>
      <c r="Q35" s="182">
        <f t="shared" si="19"/>
        <v>0</v>
      </c>
      <c r="R35" s="49"/>
      <c r="S35" s="52"/>
      <c r="T35" s="48">
        <f t="shared" si="20"/>
        <v>0</v>
      </c>
      <c r="U35" s="49"/>
      <c r="V35" s="50"/>
      <c r="W35" s="51"/>
      <c r="X35" s="52"/>
      <c r="Y35" s="183">
        <f>AA35+AC35+AE35+AG35+AI35+AK35+AM35+AO35</f>
        <v>0</v>
      </c>
      <c r="Z35" s="54"/>
      <c r="AA35" s="55"/>
      <c r="AB35" s="54"/>
      <c r="AC35" s="55"/>
      <c r="AD35" s="105"/>
      <c r="AE35" s="55"/>
      <c r="AF35" s="105"/>
      <c r="AG35" s="55"/>
      <c r="AH35" s="148"/>
      <c r="AI35" s="55"/>
      <c r="AJ35" s="167"/>
      <c r="AK35" s="55"/>
      <c r="AL35" s="120"/>
      <c r="AM35" s="55"/>
      <c r="AN35" s="54"/>
      <c r="AO35" s="88"/>
      <c r="AP35" s="95">
        <f t="shared" si="22"/>
        <v>0</v>
      </c>
      <c r="AQ35" s="97"/>
      <c r="AR35" s="92"/>
      <c r="AS35" s="89"/>
      <c r="AT35" s="11"/>
      <c r="AU35" s="10"/>
      <c r="AV35" s="11"/>
      <c r="AW35" s="10"/>
      <c r="AX35" s="11"/>
      <c r="AY35" s="10"/>
      <c r="AZ35" s="11"/>
      <c r="BA35" s="10"/>
      <c r="BB35" s="11"/>
      <c r="BC35" s="12"/>
      <c r="BD35" s="183">
        <f>BF35+BJ35+BL35+BN35+BP35</f>
        <v>183.75</v>
      </c>
      <c r="BE35" s="11">
        <v>3</v>
      </c>
      <c r="BF35" s="10">
        <f>60*0.7</f>
        <v>42</v>
      </c>
      <c r="BG35" s="18">
        <v>5</v>
      </c>
      <c r="BH35" s="17">
        <f>35*0.7</f>
        <v>24.5</v>
      </c>
      <c r="BI35" s="11"/>
      <c r="BJ35" s="10"/>
      <c r="BK35" s="101">
        <v>1</v>
      </c>
      <c r="BL35" s="102">
        <f>80*0.7*1.5</f>
        <v>84</v>
      </c>
      <c r="BM35" s="11"/>
      <c r="BN35" s="10"/>
      <c r="BO35" s="101">
        <v>1</v>
      </c>
      <c r="BP35" s="103">
        <f>55*0.7*1.5</f>
        <v>57.75</v>
      </c>
      <c r="BQ35" s="183">
        <f>BS35+BU35+BW35+BY35+CA35+CC35+CE35+CG35</f>
        <v>0</v>
      </c>
      <c r="BR35" s="51"/>
      <c r="BS35" s="50"/>
      <c r="BT35" s="51"/>
      <c r="BU35" s="50"/>
      <c r="BV35" s="51"/>
      <c r="BW35" s="50"/>
      <c r="BX35" s="51"/>
      <c r="BY35" s="50"/>
      <c r="BZ35" s="51"/>
      <c r="CA35" s="50"/>
      <c r="CB35" s="51"/>
      <c r="CC35" s="50"/>
      <c r="CD35" s="51"/>
      <c r="CE35" s="50"/>
      <c r="CF35" s="51"/>
      <c r="CG35" s="52"/>
      <c r="CH35" s="53"/>
      <c r="CI35" s="51"/>
      <c r="CJ35" s="50"/>
      <c r="CK35" s="51"/>
      <c r="CL35" s="50"/>
      <c r="CM35" s="51"/>
      <c r="CN35" s="50"/>
      <c r="CO35" s="51"/>
      <c r="CP35" s="50"/>
      <c r="CQ35" s="51"/>
      <c r="CR35" s="50"/>
      <c r="CS35" s="51"/>
      <c r="CT35" s="52"/>
      <c r="CU35" s="53"/>
      <c r="CV35" s="51"/>
      <c r="CW35" s="50"/>
      <c r="CX35" s="51"/>
      <c r="CY35" s="50"/>
      <c r="CZ35" s="51"/>
      <c r="DA35" s="50"/>
      <c r="DB35" s="51"/>
      <c r="DC35" s="50"/>
      <c r="DD35" s="51"/>
      <c r="DE35" s="52"/>
      <c r="DF35" s="183">
        <f t="shared" si="24"/>
        <v>0</v>
      </c>
      <c r="DG35" s="51"/>
      <c r="DH35" s="50"/>
      <c r="DI35" s="51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1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1"/>
      <c r="EP35" s="50"/>
      <c r="EQ35" s="51"/>
      <c r="ER35" s="50"/>
      <c r="ES35" s="50"/>
      <c r="ET35" s="50"/>
      <c r="EU35" s="50"/>
      <c r="EV35" s="50"/>
      <c r="EW35" s="51"/>
      <c r="EX35" s="52"/>
      <c r="EY35" s="53">
        <f t="shared" si="25"/>
        <v>0</v>
      </c>
      <c r="EZ35" s="51"/>
      <c r="FA35" s="50"/>
      <c r="FB35" s="51"/>
      <c r="FC35" s="52"/>
      <c r="FD35" s="183">
        <f t="shared" si="26"/>
        <v>0</v>
      </c>
      <c r="FE35" s="51"/>
      <c r="FF35" s="50"/>
      <c r="FG35" s="51"/>
      <c r="FH35" s="50"/>
      <c r="FI35" s="51"/>
      <c r="FJ35" s="50"/>
      <c r="FK35" s="51"/>
      <c r="FL35" s="50"/>
      <c r="FM35" s="51"/>
      <c r="FN35" s="50"/>
      <c r="FO35" s="51"/>
      <c r="FP35" s="52"/>
      <c r="FQ35" s="183">
        <f t="shared" si="27"/>
        <v>0</v>
      </c>
      <c r="FR35" s="153"/>
      <c r="FS35" s="150"/>
      <c r="FT35" s="51"/>
      <c r="FU35" s="50"/>
      <c r="FV35" s="51"/>
      <c r="FW35" s="50"/>
      <c r="FX35" s="51"/>
      <c r="FY35" s="50"/>
      <c r="FZ35" s="51"/>
      <c r="GA35" s="50"/>
      <c r="GB35" s="51"/>
      <c r="GC35" s="52"/>
      <c r="GD35" s="53"/>
      <c r="GE35" s="51"/>
      <c r="GF35" s="50"/>
      <c r="GG35" s="51"/>
      <c r="GH35" s="50"/>
      <c r="GI35" s="51"/>
      <c r="GJ35" s="50"/>
      <c r="GK35" s="51"/>
      <c r="GL35" s="50"/>
      <c r="GM35" s="51"/>
      <c r="GN35" s="52"/>
      <c r="GO35" s="48"/>
      <c r="GP35" s="136"/>
      <c r="GQ35" s="140"/>
      <c r="GR35" s="51"/>
      <c r="GS35" s="50"/>
      <c r="GT35" s="51"/>
      <c r="GU35" s="50"/>
      <c r="GV35" s="129"/>
      <c r="GW35" s="50"/>
      <c r="GX35" s="51"/>
      <c r="GY35" s="50"/>
      <c r="GZ35" s="51"/>
      <c r="HA35" s="50"/>
      <c r="HB35" s="51"/>
      <c r="HC35" s="52"/>
      <c r="HD35" s="182">
        <f>HF35+HH35+HJ35+HL35+HN35+HR35</f>
        <v>93.6</v>
      </c>
      <c r="HE35" s="136">
        <v>7</v>
      </c>
      <c r="HF35" s="140">
        <f>25*0.8</f>
        <v>20</v>
      </c>
      <c r="HG35" s="51"/>
      <c r="HH35" s="50"/>
      <c r="HI35" s="51"/>
      <c r="HJ35" s="50"/>
      <c r="HK35" s="129">
        <v>1</v>
      </c>
      <c r="HL35" s="50">
        <f>80*0.8</f>
        <v>64</v>
      </c>
      <c r="HM35" s="101">
        <v>9</v>
      </c>
      <c r="HN35" s="102">
        <f>8*0.8*1.5</f>
        <v>9.6000000000000014</v>
      </c>
      <c r="HO35" s="18">
        <v>8</v>
      </c>
      <c r="HP35" s="18" t="s">
        <v>65</v>
      </c>
      <c r="HQ35" s="51"/>
      <c r="HR35" s="52"/>
      <c r="HS35" s="48">
        <f t="shared" si="50"/>
        <v>0</v>
      </c>
      <c r="HT35" s="136"/>
      <c r="HU35" s="140"/>
      <c r="HV35" s="51"/>
      <c r="HW35" s="50"/>
      <c r="HX35" s="51"/>
      <c r="HY35" s="50"/>
      <c r="HZ35" s="129"/>
      <c r="IA35" s="50"/>
      <c r="IB35" s="51"/>
      <c r="IC35" s="50"/>
      <c r="ID35" s="51"/>
      <c r="IE35" s="50"/>
      <c r="IF35" s="129"/>
      <c r="IG35" s="50"/>
      <c r="IH35" s="129"/>
      <c r="II35" s="50"/>
      <c r="IJ35" s="51"/>
      <c r="IK35" s="52"/>
      <c r="IL35" s="182">
        <f t="shared" si="48"/>
        <v>0</v>
      </c>
      <c r="IM35" s="136"/>
      <c r="IN35" s="140"/>
      <c r="IO35" s="51"/>
      <c r="IP35" s="52"/>
      <c r="IQ35" s="182">
        <f t="shared" si="29"/>
        <v>0</v>
      </c>
      <c r="IR35" s="51"/>
      <c r="IS35" s="52"/>
      <c r="IT35" s="182">
        <f>IV35+IX35+IZ35+JB35+JD35+JF35+JH35</f>
        <v>0</v>
      </c>
      <c r="IU35" s="136"/>
      <c r="IV35" s="140"/>
      <c r="IW35" s="51"/>
      <c r="IX35" s="50"/>
      <c r="IY35" s="129"/>
      <c r="IZ35" s="50"/>
      <c r="JA35" s="129"/>
      <c r="JB35" s="50"/>
      <c r="JC35" s="51"/>
      <c r="JD35" s="50"/>
      <c r="JE35" s="51"/>
      <c r="JF35" s="50"/>
      <c r="JG35" s="51"/>
      <c r="JH35" s="52"/>
      <c r="JI35" s="182">
        <f t="shared" si="49"/>
        <v>0</v>
      </c>
      <c r="JJ35" s="136"/>
      <c r="JK35" s="140"/>
      <c r="JL35" s="129"/>
      <c r="JM35" s="50"/>
      <c r="JN35" s="51"/>
      <c r="JO35" s="52"/>
      <c r="JP35" s="182">
        <f t="shared" si="31"/>
        <v>0</v>
      </c>
      <c r="JQ35" s="51"/>
      <c r="JR35" s="52"/>
    </row>
    <row r="36" spans="1:278" ht="15" hidden="1" customHeight="1" x14ac:dyDescent="0.3">
      <c r="B36" s="37">
        <v>9667</v>
      </c>
      <c r="C36" s="30" t="s">
        <v>369</v>
      </c>
      <c r="D36" s="38">
        <v>2003</v>
      </c>
      <c r="E36" s="62">
        <f t="shared" si="18"/>
        <v>350.1</v>
      </c>
      <c r="F36" s="47" t="s">
        <v>410</v>
      </c>
      <c r="G36" s="47"/>
      <c r="H36" s="47" t="s">
        <v>465</v>
      </c>
      <c r="I36" s="47"/>
      <c r="J36" s="48">
        <f>L36+N36+P36</f>
        <v>0</v>
      </c>
      <c r="K36" s="49"/>
      <c r="L36" s="50"/>
      <c r="M36" s="51"/>
      <c r="N36" s="50"/>
      <c r="O36" s="51"/>
      <c r="P36" s="52"/>
      <c r="Q36" s="48">
        <f t="shared" si="19"/>
        <v>0</v>
      </c>
      <c r="R36" s="49"/>
      <c r="S36" s="52"/>
      <c r="T36" s="48">
        <f t="shared" si="20"/>
        <v>24.5</v>
      </c>
      <c r="U36" s="49"/>
      <c r="V36" s="50"/>
      <c r="W36" s="51">
        <v>5</v>
      </c>
      <c r="X36" s="52">
        <f>35*0.7</f>
        <v>24.5</v>
      </c>
      <c r="Y36" s="53">
        <f>AA36+AC36+AE36+AG36+AI36+AK36+AM36+AO36</f>
        <v>64.8</v>
      </c>
      <c r="Z36" s="54"/>
      <c r="AA36" s="55"/>
      <c r="AB36" s="54"/>
      <c r="AC36" s="55"/>
      <c r="AD36" s="84">
        <v>9</v>
      </c>
      <c r="AE36" s="85">
        <f>10*0.9*1.5</f>
        <v>13.5</v>
      </c>
      <c r="AF36" s="54"/>
      <c r="AG36" s="55"/>
      <c r="AH36" s="84">
        <v>7</v>
      </c>
      <c r="AI36" s="85">
        <f>18*0.9*1.5</f>
        <v>24.299999999999997</v>
      </c>
      <c r="AJ36" s="120">
        <v>4</v>
      </c>
      <c r="AK36" s="55">
        <f>30*0.9</f>
        <v>27</v>
      </c>
      <c r="AL36" s="105"/>
      <c r="AM36" s="55"/>
      <c r="AN36" s="114"/>
      <c r="AO36" s="88"/>
      <c r="AP36" s="95">
        <f t="shared" si="22"/>
        <v>0</v>
      </c>
      <c r="AQ36" s="97"/>
      <c r="AR36" s="92"/>
      <c r="AS36" s="89">
        <f>AU36+AW36+AY36+BA36+BC36</f>
        <v>24</v>
      </c>
      <c r="AT36" s="11"/>
      <c r="AU36" s="10"/>
      <c r="AV36" s="11"/>
      <c r="AW36" s="10"/>
      <c r="AX36" s="11"/>
      <c r="AY36" s="10"/>
      <c r="AZ36" s="11"/>
      <c r="BA36" s="10"/>
      <c r="BB36" s="11">
        <v>4</v>
      </c>
      <c r="BC36" s="12">
        <f>30*0.8</f>
        <v>24</v>
      </c>
      <c r="BD36" s="13">
        <f>BF36+BH36+BJ36+BL36+BN36+BP36</f>
        <v>0</v>
      </c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>BS36+BU36+BW36+BY36+CA36+CC36+CE36+CG36</f>
        <v>0</v>
      </c>
      <c r="BR36" s="51"/>
      <c r="BS36" s="50"/>
      <c r="BT36" s="51"/>
      <c r="BU36" s="50"/>
      <c r="BV36" s="51"/>
      <c r="BW36" s="50"/>
      <c r="BX36" s="51"/>
      <c r="BY36" s="50"/>
      <c r="BZ36" s="51"/>
      <c r="CA36" s="50"/>
      <c r="CB36" s="51"/>
      <c r="CC36" s="50"/>
      <c r="CD36" s="51"/>
      <c r="CE36" s="50"/>
      <c r="CF36" s="51"/>
      <c r="CG36" s="52"/>
      <c r="CH36" s="53">
        <f>CJ36+CL36+CN36+CP36+CR36+CT36</f>
        <v>20.8</v>
      </c>
      <c r="CI36" s="51"/>
      <c r="CJ36" s="50"/>
      <c r="CK36" s="51"/>
      <c r="CL36" s="50"/>
      <c r="CM36" s="51"/>
      <c r="CN36" s="50"/>
      <c r="CO36" s="51">
        <v>5</v>
      </c>
      <c r="CP36" s="50">
        <f>26*0.8</f>
        <v>20.8</v>
      </c>
      <c r="CQ36" s="51"/>
      <c r="CR36" s="50"/>
      <c r="CS36" s="51"/>
      <c r="CT36" s="52"/>
      <c r="CU36" s="53">
        <f>CW36+CY36+DA36+DC36+DE36</f>
        <v>0</v>
      </c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>
        <f t="shared" si="24"/>
        <v>0</v>
      </c>
      <c r="DG36" s="51"/>
      <c r="DH36" s="50"/>
      <c r="DI36" s="51"/>
      <c r="DJ36" s="50"/>
      <c r="DK36" s="51"/>
      <c r="DL36" s="52"/>
      <c r="DM36" s="53">
        <f>DO36+DQ36+DS36+DU36+DW36+DY36+EA36+EC36</f>
        <v>0</v>
      </c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>
        <f>EF36+EH36+EJ36+EL36+EN36+EP36+ER36+ET36+EV36+EX36</f>
        <v>0</v>
      </c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25"/>
        <v>0</v>
      </c>
      <c r="EZ36" s="51"/>
      <c r="FA36" s="50"/>
      <c r="FB36" s="51"/>
      <c r="FC36" s="52"/>
      <c r="FD36" s="53">
        <f t="shared" si="26"/>
        <v>0</v>
      </c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>
        <f t="shared" si="27"/>
        <v>0</v>
      </c>
      <c r="FR36" s="122"/>
      <c r="FS36" s="122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53">
        <f>GF36+GH36+GL36+GN36</f>
        <v>66</v>
      </c>
      <c r="GE36" s="51"/>
      <c r="GF36" s="50"/>
      <c r="GG36" s="51">
        <v>1</v>
      </c>
      <c r="GH36" s="50">
        <f>110*0.6</f>
        <v>66</v>
      </c>
      <c r="GI36" s="18">
        <v>3</v>
      </c>
      <c r="GJ36" s="17">
        <f>60*0.6</f>
        <v>36</v>
      </c>
      <c r="GK36" s="51"/>
      <c r="GL36" s="50"/>
      <c r="GM36" s="51"/>
      <c r="GN36" s="52"/>
      <c r="GO36" s="48">
        <f>GQ36+GS36+GU36+GW36+HC36</f>
        <v>48</v>
      </c>
      <c r="GP36" s="136"/>
      <c r="GQ36" s="140"/>
      <c r="GR36" s="51"/>
      <c r="GS36" s="50"/>
      <c r="GT36" s="51">
        <v>2</v>
      </c>
      <c r="GU36" s="50">
        <f>60*0.8</f>
        <v>48</v>
      </c>
      <c r="GV36" s="129"/>
      <c r="GW36" s="50"/>
      <c r="GX36" s="18">
        <v>8</v>
      </c>
      <c r="GY36" s="18" t="s">
        <v>65</v>
      </c>
      <c r="GZ36" s="18">
        <v>5</v>
      </c>
      <c r="HA36" s="17">
        <f>18*0.8</f>
        <v>14.4</v>
      </c>
      <c r="HB36" s="51"/>
      <c r="HC36" s="52"/>
      <c r="HD36" s="48">
        <f>HF36+HH36+HJ36+HL36+HN36+HP36+HR36</f>
        <v>0</v>
      </c>
      <c r="HE36" s="136"/>
      <c r="HF36" s="140"/>
      <c r="HG36" s="51"/>
      <c r="HH36" s="50"/>
      <c r="HI36" s="51"/>
      <c r="HJ36" s="50"/>
      <c r="HK36" s="129"/>
      <c r="HL36" s="50"/>
      <c r="HM36" s="51"/>
      <c r="HN36" s="51"/>
      <c r="HO36" s="51"/>
      <c r="HP36" s="50"/>
      <c r="HQ36" s="51"/>
      <c r="HR36" s="52"/>
      <c r="HS36" s="48">
        <f t="shared" si="50"/>
        <v>0</v>
      </c>
      <c r="HT36" s="136"/>
      <c r="HU36" s="140"/>
      <c r="HV36" s="51"/>
      <c r="HW36" s="50"/>
      <c r="HX36" s="51"/>
      <c r="HY36" s="50"/>
      <c r="HZ36" s="129"/>
      <c r="IA36" s="50"/>
      <c r="IB36" s="51"/>
      <c r="IC36" s="50"/>
      <c r="ID36" s="51"/>
      <c r="IE36" s="51"/>
      <c r="IF36" s="129"/>
      <c r="IG36" s="51"/>
      <c r="IH36" s="129"/>
      <c r="II36" s="50"/>
      <c r="IJ36" s="51"/>
      <c r="IK36" s="52"/>
      <c r="IL36" s="48">
        <f t="shared" si="48"/>
        <v>0</v>
      </c>
      <c r="IM36" s="136"/>
      <c r="IN36" s="140"/>
      <c r="IO36" s="51"/>
      <c r="IP36" s="52"/>
      <c r="IQ36" s="48">
        <f t="shared" si="29"/>
        <v>0</v>
      </c>
      <c r="IR36" s="51"/>
      <c r="IS36" s="52"/>
      <c r="IT36" s="48">
        <f>IV36+IX36+IZ36+JB36+JF36+JH36</f>
        <v>60</v>
      </c>
      <c r="IU36" s="136"/>
      <c r="IV36" s="140"/>
      <c r="IW36" s="51"/>
      <c r="IX36" s="50"/>
      <c r="IY36" s="129">
        <v>2</v>
      </c>
      <c r="IZ36" s="50">
        <f>60</f>
        <v>60</v>
      </c>
      <c r="JA36" s="129"/>
      <c r="JB36" s="50"/>
      <c r="JC36" s="18">
        <v>1</v>
      </c>
      <c r="JD36" s="17">
        <f>55</f>
        <v>55</v>
      </c>
      <c r="JE36" s="51"/>
      <c r="JF36" s="50"/>
      <c r="JG36" s="51"/>
      <c r="JH36" s="52"/>
      <c r="JI36" s="48">
        <f t="shared" si="49"/>
        <v>42</v>
      </c>
      <c r="JJ36" s="136"/>
      <c r="JK36" s="140"/>
      <c r="JL36" s="129"/>
      <c r="JM36" s="50"/>
      <c r="JN36" s="51">
        <v>2</v>
      </c>
      <c r="JO36" s="52">
        <f>60*0.7</f>
        <v>42</v>
      </c>
      <c r="JP36" s="48">
        <f t="shared" si="31"/>
        <v>0</v>
      </c>
      <c r="JQ36" s="51"/>
      <c r="JR36" s="52"/>
    </row>
    <row r="37" spans="1:278" ht="15" hidden="1" customHeight="1" x14ac:dyDescent="0.3">
      <c r="B37" s="37">
        <v>6841</v>
      </c>
      <c r="C37" s="30" t="s">
        <v>506</v>
      </c>
      <c r="D37" s="38">
        <v>2006</v>
      </c>
      <c r="E37" s="62">
        <f t="shared" si="18"/>
        <v>346.1</v>
      </c>
      <c r="F37" s="47" t="s">
        <v>420</v>
      </c>
      <c r="G37" s="47"/>
      <c r="H37" s="47" t="s">
        <v>466</v>
      </c>
      <c r="I37" s="47"/>
      <c r="J37" s="48">
        <f>L37+N37+P37</f>
        <v>0</v>
      </c>
      <c r="K37" s="49"/>
      <c r="L37" s="50"/>
      <c r="M37" s="51"/>
      <c r="N37" s="50"/>
      <c r="O37" s="51"/>
      <c r="P37" s="52"/>
      <c r="Q37" s="48">
        <f t="shared" si="19"/>
        <v>0</v>
      </c>
      <c r="R37" s="49"/>
      <c r="S37" s="52"/>
      <c r="T37" s="48">
        <f t="shared" si="20"/>
        <v>0</v>
      </c>
      <c r="U37" s="49"/>
      <c r="V37" s="50"/>
      <c r="W37" s="51"/>
      <c r="X37" s="52"/>
      <c r="Y37" s="53">
        <f>AA37+AC37+AE37+AG37+AI37+AK37+AO37</f>
        <v>40.5</v>
      </c>
      <c r="Z37" s="120"/>
      <c r="AA37" s="55"/>
      <c r="AB37" s="120"/>
      <c r="AC37" s="55"/>
      <c r="AD37" s="120"/>
      <c r="AE37" s="55"/>
      <c r="AF37" s="120"/>
      <c r="AG37" s="55"/>
      <c r="AH37" s="120"/>
      <c r="AI37" s="55"/>
      <c r="AJ37" s="120">
        <v>3</v>
      </c>
      <c r="AK37" s="55">
        <f>45*0.9</f>
        <v>40.5</v>
      </c>
      <c r="AL37" s="14">
        <v>8</v>
      </c>
      <c r="AM37" s="14" t="s">
        <v>65</v>
      </c>
      <c r="AN37" s="120"/>
      <c r="AO37" s="88"/>
      <c r="AP37" s="95">
        <f t="shared" si="22"/>
        <v>0</v>
      </c>
      <c r="AQ37" s="97"/>
      <c r="AR37" s="92"/>
      <c r="AS37" s="89">
        <f>AU37+AW37+AY37+BA37+BC37</f>
        <v>36</v>
      </c>
      <c r="AT37" s="11"/>
      <c r="AU37" s="10"/>
      <c r="AV37" s="11"/>
      <c r="AW37" s="10"/>
      <c r="AX37" s="11"/>
      <c r="AY37" s="10"/>
      <c r="AZ37" s="11"/>
      <c r="BA37" s="10"/>
      <c r="BB37" s="11">
        <v>3</v>
      </c>
      <c r="BC37" s="12">
        <f>45*0.8</f>
        <v>36</v>
      </c>
      <c r="BD37" s="13">
        <f>BF37+BH37+BJ37+BL37+BN37+BP37</f>
        <v>0</v>
      </c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3">
        <f>BS37+BU37+BW37+BY37+CA37+CC37+CE37+CG37</f>
        <v>79</v>
      </c>
      <c r="BR37" s="51"/>
      <c r="BS37" s="50"/>
      <c r="BT37" s="51"/>
      <c r="BU37" s="50"/>
      <c r="BV37" s="101">
        <v>8</v>
      </c>
      <c r="BW37" s="102">
        <f>20*1.5</f>
        <v>30</v>
      </c>
      <c r="BX37" s="51"/>
      <c r="BY37" s="50"/>
      <c r="BZ37" s="51"/>
      <c r="CA37" s="50"/>
      <c r="CB37" s="51"/>
      <c r="CC37" s="50"/>
      <c r="CD37" s="51">
        <v>6</v>
      </c>
      <c r="CE37" s="50">
        <f>22</f>
        <v>22</v>
      </c>
      <c r="CF37" s="101">
        <v>5</v>
      </c>
      <c r="CG37" s="103">
        <f>18*1.5</f>
        <v>27</v>
      </c>
      <c r="CH37" s="53">
        <f>CJ37+CL37+CN37+CR37+CT37</f>
        <v>63.6</v>
      </c>
      <c r="CI37" s="51"/>
      <c r="CJ37" s="50"/>
      <c r="CK37" s="101">
        <v>4</v>
      </c>
      <c r="CL37" s="102">
        <f>40*0.8*1.5</f>
        <v>48</v>
      </c>
      <c r="CM37" s="51"/>
      <c r="CN37" s="50"/>
      <c r="CO37" s="18">
        <v>9</v>
      </c>
      <c r="CP37" s="17">
        <f>8*0.8</f>
        <v>6.4</v>
      </c>
      <c r="CQ37" s="51">
        <v>7</v>
      </c>
      <c r="CR37" s="50">
        <f>12*0.8</f>
        <v>9.6000000000000014</v>
      </c>
      <c r="CS37" s="101">
        <v>9</v>
      </c>
      <c r="CT37" s="103">
        <f>5*0.8*1.5</f>
        <v>6</v>
      </c>
      <c r="CU37" s="53">
        <f>CW37+CY37+DA37+DC37+DE37</f>
        <v>0</v>
      </c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>
        <f t="shared" si="24"/>
        <v>0</v>
      </c>
      <c r="DG37" s="51"/>
      <c r="DH37" s="50"/>
      <c r="DI37" s="51"/>
      <c r="DJ37" s="50"/>
      <c r="DK37" s="51"/>
      <c r="DL37" s="52"/>
      <c r="DM37" s="53">
        <f>DO37+DQ37+DS37+DU37+DW37+DY37+EA37+EC37</f>
        <v>0</v>
      </c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>
        <f>EF37+EH37+EJ37+EL37+EN37+EP37+ER37+ET37+EV37+EX37</f>
        <v>0</v>
      </c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53">
        <f t="shared" si="25"/>
        <v>0</v>
      </c>
      <c r="EZ37" s="51"/>
      <c r="FA37" s="50"/>
      <c r="FB37" s="51"/>
      <c r="FC37" s="52"/>
      <c r="FD37" s="53">
        <f t="shared" si="26"/>
        <v>0</v>
      </c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>
        <f t="shared" si="27"/>
        <v>0</v>
      </c>
      <c r="FR37" s="122"/>
      <c r="FS37" s="122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>
        <f>GF37+GH37+GJ37+GL37</f>
        <v>48</v>
      </c>
      <c r="GE37" s="51"/>
      <c r="GF37" s="50"/>
      <c r="GG37" s="51"/>
      <c r="GH37" s="50"/>
      <c r="GI37" s="51"/>
      <c r="GJ37" s="50"/>
      <c r="GK37" s="51">
        <v>1</v>
      </c>
      <c r="GL37" s="50">
        <f>80*0.6</f>
        <v>48</v>
      </c>
      <c r="GM37" s="18">
        <v>3</v>
      </c>
      <c r="GN37" s="124">
        <f>45*0.6</f>
        <v>27</v>
      </c>
      <c r="GO37" s="48">
        <f>GQ37+GU37</f>
        <v>64</v>
      </c>
      <c r="GP37" s="136"/>
      <c r="GQ37" s="140"/>
      <c r="GR37" s="18">
        <v>7</v>
      </c>
      <c r="GS37" s="17">
        <f>18*0.8</f>
        <v>14.4</v>
      </c>
      <c r="GT37" s="51">
        <v>1</v>
      </c>
      <c r="GU37" s="50">
        <f>80*0.8</f>
        <v>64</v>
      </c>
      <c r="GV37" s="133">
        <v>6</v>
      </c>
      <c r="GW37" s="17">
        <f>15*0.8</f>
        <v>12</v>
      </c>
      <c r="GX37" s="18">
        <v>7</v>
      </c>
      <c r="GY37" s="18" t="s">
        <v>65</v>
      </c>
      <c r="GZ37" s="18">
        <v>9</v>
      </c>
      <c r="HA37" s="18" t="s">
        <v>65</v>
      </c>
      <c r="HB37" s="18">
        <v>6</v>
      </c>
      <c r="HC37" s="124">
        <f>15*0.8</f>
        <v>12</v>
      </c>
      <c r="HD37" s="48">
        <f>HF37+HH37+HJ37+HL37+HN37+HP37+HR37</f>
        <v>0</v>
      </c>
      <c r="HE37" s="136"/>
      <c r="HF37" s="140"/>
      <c r="HG37" s="51"/>
      <c r="HH37" s="50"/>
      <c r="HI37" s="51"/>
      <c r="HJ37" s="50"/>
      <c r="HK37" s="129"/>
      <c r="HL37" s="50"/>
      <c r="HM37" s="51"/>
      <c r="HN37" s="51"/>
      <c r="HO37" s="51"/>
      <c r="HP37" s="51"/>
      <c r="HQ37" s="51"/>
      <c r="HR37" s="52"/>
      <c r="HS37" s="48">
        <f t="shared" si="50"/>
        <v>0</v>
      </c>
      <c r="HT37" s="136"/>
      <c r="HU37" s="140"/>
      <c r="HV37" s="51"/>
      <c r="HW37" s="50"/>
      <c r="HX37" s="51"/>
      <c r="HY37" s="50"/>
      <c r="HZ37" s="129"/>
      <c r="IA37" s="50"/>
      <c r="IB37" s="51"/>
      <c r="IC37" s="50"/>
      <c r="ID37" s="51"/>
      <c r="IE37" s="51"/>
      <c r="IF37" s="129"/>
      <c r="IG37" s="51"/>
      <c r="IH37" s="129"/>
      <c r="II37" s="51"/>
      <c r="IJ37" s="51"/>
      <c r="IK37" s="52"/>
      <c r="IL37" s="48">
        <f t="shared" si="48"/>
        <v>0</v>
      </c>
      <c r="IM37" s="136"/>
      <c r="IN37" s="140"/>
      <c r="IO37" s="51"/>
      <c r="IP37" s="52"/>
      <c r="IQ37" s="48">
        <f t="shared" si="29"/>
        <v>0</v>
      </c>
      <c r="IR37" s="51"/>
      <c r="IS37" s="52"/>
      <c r="IT37" s="48">
        <f>IV37+IX37+IZ37+JD37+JF37+JH37</f>
        <v>15</v>
      </c>
      <c r="IU37" s="136"/>
      <c r="IV37" s="140"/>
      <c r="IW37" s="51"/>
      <c r="IX37" s="50"/>
      <c r="IY37" s="129"/>
      <c r="IZ37" s="50"/>
      <c r="JA37" s="133">
        <v>8</v>
      </c>
      <c r="JB37" s="17">
        <f>10</f>
        <v>10</v>
      </c>
      <c r="JC37" s="51">
        <v>6</v>
      </c>
      <c r="JD37" s="50">
        <f>15</f>
        <v>15</v>
      </c>
      <c r="JE37" s="51"/>
      <c r="JF37" s="50"/>
      <c r="JG37" s="51"/>
      <c r="JH37" s="52"/>
      <c r="JI37" s="48">
        <f t="shared" si="49"/>
        <v>0</v>
      </c>
      <c r="JJ37" s="136"/>
      <c r="JK37" s="140"/>
      <c r="JL37" s="129"/>
      <c r="JM37" s="50"/>
      <c r="JN37" s="51"/>
      <c r="JO37" s="52"/>
      <c r="JP37" s="48">
        <f t="shared" si="31"/>
        <v>0</v>
      </c>
      <c r="JQ37" s="51"/>
      <c r="JR37" s="52"/>
    </row>
    <row r="38" spans="1:278" ht="15" customHeight="1" x14ac:dyDescent="0.3">
      <c r="A38" s="27">
        <v>6</v>
      </c>
      <c r="B38" s="37">
        <v>5907</v>
      </c>
      <c r="C38" s="30" t="s">
        <v>171</v>
      </c>
      <c r="D38" s="38">
        <v>2007</v>
      </c>
      <c r="E38" s="62">
        <f t="shared" si="18"/>
        <v>278.10000000000002</v>
      </c>
      <c r="F38" s="47" t="s">
        <v>412</v>
      </c>
      <c r="G38" s="47"/>
      <c r="H38" s="47" t="s">
        <v>431</v>
      </c>
      <c r="I38" s="47"/>
      <c r="J38" s="48">
        <f>L38+N38+P38</f>
        <v>24</v>
      </c>
      <c r="K38" s="49"/>
      <c r="L38" s="50"/>
      <c r="M38" s="51"/>
      <c r="N38" s="50"/>
      <c r="O38" s="51">
        <v>3</v>
      </c>
      <c r="P38" s="52">
        <f>60*0.4</f>
        <v>24</v>
      </c>
      <c r="Q38" s="48">
        <f t="shared" si="19"/>
        <v>0</v>
      </c>
      <c r="R38" s="49"/>
      <c r="S38" s="52"/>
      <c r="T38" s="48">
        <f t="shared" si="20"/>
        <v>0</v>
      </c>
      <c r="U38" s="49"/>
      <c r="V38" s="50"/>
      <c r="W38" s="51"/>
      <c r="X38" s="52"/>
      <c r="Y38" s="53">
        <f t="shared" ref="Y38:Y44" si="51">AA38+AC38+AE38+AG38+AI38+AK38+AM38+AO38</f>
        <v>0</v>
      </c>
      <c r="Z38" s="54"/>
      <c r="AA38" s="55"/>
      <c r="AB38" s="54"/>
      <c r="AC38" s="55"/>
      <c r="AD38" s="148"/>
      <c r="AE38" s="55"/>
      <c r="AF38" s="54"/>
      <c r="AG38" s="55"/>
      <c r="AH38" s="148"/>
      <c r="AI38" s="55"/>
      <c r="AJ38" s="54"/>
      <c r="AK38" s="55"/>
      <c r="AL38" s="120"/>
      <c r="AM38" s="55"/>
      <c r="AN38" s="117"/>
      <c r="AO38" s="88"/>
      <c r="AP38" s="95">
        <f t="shared" si="22"/>
        <v>0</v>
      </c>
      <c r="AQ38" s="97"/>
      <c r="AR38" s="92"/>
      <c r="AS38" s="89"/>
      <c r="AT38" s="11"/>
      <c r="AU38" s="10"/>
      <c r="AV38" s="11"/>
      <c r="AW38" s="10"/>
      <c r="AX38" s="11"/>
      <c r="AY38" s="10"/>
      <c r="AZ38" s="11"/>
      <c r="BA38" s="10"/>
      <c r="BB38" s="11"/>
      <c r="BC38" s="12"/>
      <c r="BD38" s="13">
        <f>BF38+BJ38+BL38+BN38+BP38</f>
        <v>150.5</v>
      </c>
      <c r="BE38" s="11"/>
      <c r="BF38" s="10"/>
      <c r="BG38" s="18">
        <v>4</v>
      </c>
      <c r="BH38" s="17">
        <f>40*0.7</f>
        <v>28</v>
      </c>
      <c r="BI38" s="101">
        <v>5</v>
      </c>
      <c r="BJ38" s="102">
        <f>35*0.7*1.5</f>
        <v>36.75</v>
      </c>
      <c r="BK38" s="101">
        <v>8</v>
      </c>
      <c r="BL38" s="102">
        <f>15*0.7*1.5</f>
        <v>15.75</v>
      </c>
      <c r="BM38" s="11">
        <v>1</v>
      </c>
      <c r="BN38" s="10">
        <f>80*0.7</f>
        <v>56</v>
      </c>
      <c r="BO38" s="101">
        <v>2</v>
      </c>
      <c r="BP38" s="103">
        <f>40*0.7*1.5</f>
        <v>42</v>
      </c>
      <c r="BQ38" s="13">
        <f>BS38+BU38+BW38+BY38+CA38+CC38+CE38+CG38</f>
        <v>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51"/>
      <c r="CG38" s="52"/>
      <c r="CH38" s="53"/>
      <c r="CI38" s="51"/>
      <c r="CJ38" s="50"/>
      <c r="CK38" s="51"/>
      <c r="CL38" s="50"/>
      <c r="CM38" s="51"/>
      <c r="CN38" s="50"/>
      <c r="CO38" s="51"/>
      <c r="CP38" s="50"/>
      <c r="CQ38" s="18"/>
      <c r="CR38" s="17"/>
      <c r="CS38" s="101"/>
      <c r="CT38" s="103"/>
      <c r="CU38" s="53"/>
      <c r="CV38" s="51"/>
      <c r="CW38" s="50"/>
      <c r="CX38" s="51"/>
      <c r="CY38" s="50"/>
      <c r="CZ38" s="51"/>
      <c r="DA38" s="50"/>
      <c r="DB38" s="51"/>
      <c r="DC38" s="50"/>
      <c r="DD38" s="51"/>
      <c r="DE38" s="52"/>
      <c r="DF38" s="53">
        <f t="shared" si="24"/>
        <v>0</v>
      </c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25"/>
        <v>0</v>
      </c>
      <c r="EZ38" s="51"/>
      <c r="FA38" s="50"/>
      <c r="FB38" s="51"/>
      <c r="FC38" s="52"/>
      <c r="FD38" s="53">
        <f t="shared" si="26"/>
        <v>0</v>
      </c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>
        <f t="shared" si="27"/>
        <v>0</v>
      </c>
      <c r="FR38" s="153"/>
      <c r="FS38" s="150"/>
      <c r="FT38" s="51"/>
      <c r="FU38" s="50"/>
      <c r="FV38" s="51"/>
      <c r="FW38" s="50"/>
      <c r="FX38" s="51"/>
      <c r="FY38" s="50"/>
      <c r="FZ38" s="51"/>
      <c r="GA38" s="50"/>
      <c r="GB38" s="51"/>
      <c r="GC38" s="52"/>
      <c r="GD38" s="53"/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48"/>
      <c r="GP38" s="136"/>
      <c r="GQ38" s="140"/>
      <c r="GR38" s="51"/>
      <c r="GS38" s="50"/>
      <c r="GT38" s="51"/>
      <c r="GU38" s="50"/>
      <c r="GV38" s="129"/>
      <c r="GW38" s="50"/>
      <c r="GX38" s="51"/>
      <c r="GY38" s="50"/>
      <c r="GZ38" s="51"/>
      <c r="HA38" s="50"/>
      <c r="HB38" s="51"/>
      <c r="HC38" s="52"/>
      <c r="HD38" s="48">
        <f>HF38+HH38+HJ38+HL38+HN38+HR38</f>
        <v>37.6</v>
      </c>
      <c r="HE38" s="136"/>
      <c r="HF38" s="140"/>
      <c r="HG38" s="51"/>
      <c r="HH38" s="50"/>
      <c r="HI38" s="51"/>
      <c r="HJ38" s="50"/>
      <c r="HK38" s="129"/>
      <c r="HL38" s="50"/>
      <c r="HM38" s="101">
        <v>7</v>
      </c>
      <c r="HN38" s="102">
        <f>18*0.8*1.5</f>
        <v>21.6</v>
      </c>
      <c r="HO38" s="18">
        <v>8</v>
      </c>
      <c r="HP38" s="18" t="s">
        <v>65</v>
      </c>
      <c r="HQ38" s="51">
        <v>4</v>
      </c>
      <c r="HR38" s="52">
        <f>20*0.8</f>
        <v>16</v>
      </c>
      <c r="HS38" s="48">
        <f t="shared" si="50"/>
        <v>0</v>
      </c>
      <c r="HT38" s="136"/>
      <c r="HU38" s="140"/>
      <c r="HV38" s="51"/>
      <c r="HW38" s="50"/>
      <c r="HX38" s="51"/>
      <c r="HY38" s="50"/>
      <c r="HZ38" s="129"/>
      <c r="IA38" s="50"/>
      <c r="IB38" s="51"/>
      <c r="IC38" s="50"/>
      <c r="ID38" s="51"/>
      <c r="IE38" s="50"/>
      <c r="IF38" s="129"/>
      <c r="IG38" s="50"/>
      <c r="IH38" s="129"/>
      <c r="II38" s="50"/>
      <c r="IJ38" s="51"/>
      <c r="IK38" s="52"/>
      <c r="IL38" s="48">
        <f t="shared" si="48"/>
        <v>0</v>
      </c>
      <c r="IM38" s="136"/>
      <c r="IN38" s="140"/>
      <c r="IO38" s="51"/>
      <c r="IP38" s="52"/>
      <c r="IQ38" s="48">
        <f t="shared" si="29"/>
        <v>0</v>
      </c>
      <c r="IR38" s="51"/>
      <c r="IS38" s="52"/>
      <c r="IT38" s="48">
        <f>IV38+IZ38+JB38+JD38+JF38+JH38</f>
        <v>10</v>
      </c>
      <c r="IU38" s="136">
        <v>9</v>
      </c>
      <c r="IV38" s="140">
        <f>10</f>
        <v>10</v>
      </c>
      <c r="IW38" s="18">
        <v>9</v>
      </c>
      <c r="IX38" s="17">
        <f>8</f>
        <v>8</v>
      </c>
      <c r="IY38" s="129"/>
      <c r="IZ38" s="50"/>
      <c r="JA38" s="129"/>
      <c r="JB38" s="50"/>
      <c r="JC38" s="51"/>
      <c r="JD38" s="50"/>
      <c r="JE38" s="51"/>
      <c r="JF38" s="50"/>
      <c r="JG38" s="51"/>
      <c r="JH38" s="52"/>
      <c r="JI38" s="48">
        <f>JK38+JM38</f>
        <v>56</v>
      </c>
      <c r="JJ38" s="136"/>
      <c r="JK38" s="140"/>
      <c r="JL38" s="129">
        <v>2</v>
      </c>
      <c r="JM38" s="50">
        <f>80*0.7</f>
        <v>56</v>
      </c>
      <c r="JN38" s="18">
        <v>3</v>
      </c>
      <c r="JO38" s="124">
        <f>45*0.7</f>
        <v>31.499999999999996</v>
      </c>
      <c r="JP38" s="48">
        <f t="shared" si="31"/>
        <v>0</v>
      </c>
      <c r="JQ38" s="51"/>
      <c r="JR38" s="52"/>
    </row>
    <row r="39" spans="1:278" ht="15" customHeight="1" x14ac:dyDescent="0.3">
      <c r="A39" s="176">
        <v>7</v>
      </c>
      <c r="B39" s="177">
        <v>6577</v>
      </c>
      <c r="C39" s="178" t="s">
        <v>162</v>
      </c>
      <c r="D39" s="179">
        <v>2007</v>
      </c>
      <c r="E39" s="180">
        <f t="shared" si="18"/>
        <v>255.15</v>
      </c>
      <c r="F39" s="181" t="s">
        <v>529</v>
      </c>
      <c r="G39" s="181"/>
      <c r="H39" s="47" t="s">
        <v>530</v>
      </c>
      <c r="I39" s="47" t="s">
        <v>531</v>
      </c>
      <c r="J39" s="182">
        <f>L39+N39+P39</f>
        <v>0</v>
      </c>
      <c r="K39" s="49"/>
      <c r="L39" s="50"/>
      <c r="M39" s="51"/>
      <c r="N39" s="50"/>
      <c r="O39" s="51"/>
      <c r="P39" s="52"/>
      <c r="Q39" s="182">
        <f t="shared" si="19"/>
        <v>0</v>
      </c>
      <c r="R39" s="49"/>
      <c r="S39" s="52"/>
      <c r="T39" s="48">
        <f t="shared" si="20"/>
        <v>0</v>
      </c>
      <c r="U39" s="49"/>
      <c r="V39" s="50"/>
      <c r="W39" s="51"/>
      <c r="X39" s="52"/>
      <c r="Y39" s="183">
        <f t="shared" si="51"/>
        <v>0</v>
      </c>
      <c r="Z39" s="54"/>
      <c r="AA39" s="55"/>
      <c r="AB39" s="54"/>
      <c r="AC39" s="55"/>
      <c r="AD39" s="120"/>
      <c r="AE39" s="55"/>
      <c r="AF39" s="105"/>
      <c r="AG39" s="55"/>
      <c r="AH39" s="54"/>
      <c r="AI39" s="55"/>
      <c r="AJ39" s="54"/>
      <c r="AK39" s="55"/>
      <c r="AL39" s="148"/>
      <c r="AM39" s="55"/>
      <c r="AN39" s="54"/>
      <c r="AO39" s="88"/>
      <c r="AP39" s="95">
        <f t="shared" si="22"/>
        <v>0</v>
      </c>
      <c r="AQ39" s="97"/>
      <c r="AR39" s="92"/>
      <c r="AS39" s="89"/>
      <c r="AT39" s="11"/>
      <c r="AU39" s="10"/>
      <c r="AV39" s="11"/>
      <c r="AW39" s="10"/>
      <c r="AX39" s="11"/>
      <c r="AY39" s="10"/>
      <c r="AZ39" s="11"/>
      <c r="BA39" s="10"/>
      <c r="BB39" s="11"/>
      <c r="BC39" s="12"/>
      <c r="BD39" s="183">
        <f>BF39+BH39+BJ39+BL39+BP39</f>
        <v>176.75</v>
      </c>
      <c r="BE39" s="11">
        <v>2</v>
      </c>
      <c r="BF39" s="10">
        <f>80*0.7</f>
        <v>56</v>
      </c>
      <c r="BG39" s="11"/>
      <c r="BH39" s="10"/>
      <c r="BI39" s="11"/>
      <c r="BJ39" s="10"/>
      <c r="BK39" s="101">
        <v>2</v>
      </c>
      <c r="BL39" s="102">
        <f>60*0.7*1.5</f>
        <v>63</v>
      </c>
      <c r="BM39" s="18">
        <v>2</v>
      </c>
      <c r="BN39" s="17">
        <f>60*0.7</f>
        <v>42</v>
      </c>
      <c r="BO39" s="101">
        <v>1</v>
      </c>
      <c r="BP39" s="103">
        <f>55*0.7*1.5</f>
        <v>57.75</v>
      </c>
      <c r="BQ39" s="183">
        <f>BS39+BU39+BW39+BY39+CA39+CC39+CE39+CG39</f>
        <v>0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/>
      <c r="CE39" s="50"/>
      <c r="CF39" s="51"/>
      <c r="CG39" s="52"/>
      <c r="CH39" s="53"/>
      <c r="CI39" s="51"/>
      <c r="CJ39" s="50"/>
      <c r="CK39" s="51"/>
      <c r="CL39" s="50"/>
      <c r="CM39" s="18"/>
      <c r="CN39" s="17"/>
      <c r="CO39" s="51"/>
      <c r="CP39" s="50"/>
      <c r="CQ39" s="51"/>
      <c r="CR39" s="50"/>
      <c r="CS39" s="101"/>
      <c r="CT39" s="103"/>
      <c r="CU39" s="53"/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183">
        <f t="shared" si="24"/>
        <v>0</v>
      </c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53">
        <f t="shared" si="25"/>
        <v>0</v>
      </c>
      <c r="EZ39" s="51"/>
      <c r="FA39" s="50"/>
      <c r="FB39" s="51"/>
      <c r="FC39" s="52"/>
      <c r="FD39" s="183">
        <f t="shared" si="26"/>
        <v>0</v>
      </c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183">
        <f t="shared" si="27"/>
        <v>0</v>
      </c>
      <c r="FR39" s="153"/>
      <c r="FS39" s="150"/>
      <c r="FT39" s="51"/>
      <c r="FU39" s="50"/>
      <c r="FV39" s="51"/>
      <c r="FW39" s="50"/>
      <c r="FX39" s="51"/>
      <c r="FY39" s="50"/>
      <c r="FZ39" s="51"/>
      <c r="GA39" s="50"/>
      <c r="GB39" s="51"/>
      <c r="GC39" s="52"/>
      <c r="GD39" s="53"/>
      <c r="GE39" s="51"/>
      <c r="GF39" s="50"/>
      <c r="GG39" s="51"/>
      <c r="GH39" s="50"/>
      <c r="GI39" s="51"/>
      <c r="GJ39" s="50"/>
      <c r="GK39" s="51"/>
      <c r="GL39" s="50"/>
      <c r="GM39" s="51"/>
      <c r="GN39" s="52"/>
      <c r="GO39" s="48"/>
      <c r="GP39" s="136"/>
      <c r="GQ39" s="140"/>
      <c r="GR39" s="51"/>
      <c r="GS39" s="50"/>
      <c r="GT39" s="51"/>
      <c r="GU39" s="50"/>
      <c r="GV39" s="129"/>
      <c r="GW39" s="50"/>
      <c r="GX39" s="51"/>
      <c r="GY39" s="50"/>
      <c r="GZ39" s="51"/>
      <c r="HA39" s="50"/>
      <c r="HB39" s="51"/>
      <c r="HC39" s="52"/>
      <c r="HD39" s="182">
        <f>HF39+HH39+HJ39+HL39+HN39+HP39+HR39</f>
        <v>78.400000000000006</v>
      </c>
      <c r="HE39" s="136">
        <v>8</v>
      </c>
      <c r="HF39" s="140">
        <f>20*0.8</f>
        <v>16</v>
      </c>
      <c r="HG39" s="51"/>
      <c r="HH39" s="50"/>
      <c r="HI39" s="51"/>
      <c r="HJ39" s="50"/>
      <c r="HK39" s="129"/>
      <c r="HL39" s="50"/>
      <c r="HM39" s="101">
        <v>6</v>
      </c>
      <c r="HN39" s="102">
        <f>22*0.8*1.5</f>
        <v>26.400000000000002</v>
      </c>
      <c r="HO39" s="101">
        <v>3</v>
      </c>
      <c r="HP39" s="102">
        <f>30*0.8*1.5</f>
        <v>36</v>
      </c>
      <c r="HQ39" s="51"/>
      <c r="HR39" s="52"/>
      <c r="HS39" s="48">
        <f t="shared" si="50"/>
        <v>0</v>
      </c>
      <c r="HT39" s="136"/>
      <c r="HU39" s="140"/>
      <c r="HV39" s="51"/>
      <c r="HW39" s="50"/>
      <c r="HX39" s="51"/>
      <c r="HY39" s="50"/>
      <c r="HZ39" s="129"/>
      <c r="IA39" s="50"/>
      <c r="IB39" s="51"/>
      <c r="IC39" s="50"/>
      <c r="ID39" s="51"/>
      <c r="IE39" s="50"/>
      <c r="IF39" s="129"/>
      <c r="IG39" s="50"/>
      <c r="IH39" s="129"/>
      <c r="II39" s="50"/>
      <c r="IJ39" s="51"/>
      <c r="IK39" s="52"/>
      <c r="IL39" s="182">
        <f t="shared" si="48"/>
        <v>0</v>
      </c>
      <c r="IM39" s="136"/>
      <c r="IN39" s="140"/>
      <c r="IO39" s="51"/>
      <c r="IP39" s="52"/>
      <c r="IQ39" s="182">
        <f t="shared" si="29"/>
        <v>0</v>
      </c>
      <c r="IR39" s="51"/>
      <c r="IS39" s="52"/>
      <c r="IT39" s="182">
        <f>IV39+IX39+IZ39+JB39+JD39+JF39+JH39</f>
        <v>0</v>
      </c>
      <c r="IU39" s="136"/>
      <c r="IV39" s="140"/>
      <c r="IW39" s="51"/>
      <c r="IX39" s="50"/>
      <c r="IY39" s="129"/>
      <c r="IZ39" s="50"/>
      <c r="JA39" s="129"/>
      <c r="JB39" s="50"/>
      <c r="JC39" s="51"/>
      <c r="JD39" s="50"/>
      <c r="JE39" s="51"/>
      <c r="JF39" s="50"/>
      <c r="JG39" s="51"/>
      <c r="JH39" s="52"/>
      <c r="JI39" s="182">
        <f t="shared" ref="JI39:JI60" si="52">JK39+JM39+JO39</f>
        <v>0</v>
      </c>
      <c r="JJ39" s="136"/>
      <c r="JK39" s="140"/>
      <c r="JL39" s="129"/>
      <c r="JM39" s="50"/>
      <c r="JN39" s="51"/>
      <c r="JO39" s="52"/>
      <c r="JP39" s="182">
        <f t="shared" si="31"/>
        <v>0</v>
      </c>
      <c r="JQ39" s="51"/>
      <c r="JR39" s="52"/>
    </row>
    <row r="40" spans="1:278" ht="15" hidden="1" customHeight="1" x14ac:dyDescent="0.3">
      <c r="B40" s="37">
        <v>5313</v>
      </c>
      <c r="C40" s="30" t="s">
        <v>41</v>
      </c>
      <c r="D40" s="39">
        <v>2006</v>
      </c>
      <c r="E40" s="62">
        <f t="shared" si="18"/>
        <v>324.60000000000002</v>
      </c>
      <c r="F40" s="47" t="s">
        <v>414</v>
      </c>
      <c r="G40" s="47"/>
      <c r="H40" s="47" t="s">
        <v>458</v>
      </c>
      <c r="I40" s="47" t="s">
        <v>459</v>
      </c>
      <c r="J40" s="48">
        <f>L40+N40+P40</f>
        <v>0</v>
      </c>
      <c r="K40" s="49"/>
      <c r="L40" s="50"/>
      <c r="M40" s="51"/>
      <c r="N40" s="50"/>
      <c r="O40" s="51"/>
      <c r="P40" s="52"/>
      <c r="Q40" s="48">
        <f t="shared" si="19"/>
        <v>25</v>
      </c>
      <c r="R40" s="49">
        <v>7</v>
      </c>
      <c r="S40" s="52">
        <f>25</f>
        <v>25</v>
      </c>
      <c r="T40" s="48">
        <f t="shared" si="20"/>
        <v>21</v>
      </c>
      <c r="U40" s="49"/>
      <c r="V40" s="50"/>
      <c r="W40" s="51">
        <v>6</v>
      </c>
      <c r="X40" s="52">
        <f>30*0.7</f>
        <v>21</v>
      </c>
      <c r="Y40" s="53">
        <f t="shared" si="51"/>
        <v>16.200000000000003</v>
      </c>
      <c r="Z40" s="120"/>
      <c r="AA40" s="55"/>
      <c r="AB40" s="120"/>
      <c r="AC40" s="55"/>
      <c r="AD40" s="120"/>
      <c r="AE40" s="55"/>
      <c r="AF40" s="120"/>
      <c r="AG40" s="55"/>
      <c r="AH40" s="120"/>
      <c r="AI40" s="55"/>
      <c r="AJ40" s="120"/>
      <c r="AK40" s="55"/>
      <c r="AL40" s="84">
        <v>7</v>
      </c>
      <c r="AM40" s="85">
        <f>12*0.9*1.5</f>
        <v>16.200000000000003</v>
      </c>
      <c r="AN40" s="120"/>
      <c r="AO40" s="88"/>
      <c r="AP40" s="95">
        <f t="shared" si="22"/>
        <v>0</v>
      </c>
      <c r="AQ40" s="97"/>
      <c r="AR40" s="92"/>
      <c r="AS40" s="89">
        <f>AU40+AW40+AY40+BA40+BC40</f>
        <v>0</v>
      </c>
      <c r="AT40" s="11"/>
      <c r="AU40" s="10"/>
      <c r="AV40" s="11"/>
      <c r="AW40" s="10"/>
      <c r="AX40" s="11"/>
      <c r="AY40" s="10"/>
      <c r="AZ40" s="11"/>
      <c r="BA40" s="10"/>
      <c r="BB40" s="11"/>
      <c r="BC40" s="12"/>
      <c r="BD40" s="13">
        <f>BF40+BH40+BJ40+BL40+BN40+BP40</f>
        <v>0</v>
      </c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>BS40+BU40+BW40+BY40+CA40+CC40+CG40</f>
        <v>35</v>
      </c>
      <c r="BR40" s="51"/>
      <c r="BS40" s="50"/>
      <c r="BT40" s="51"/>
      <c r="BU40" s="50"/>
      <c r="BV40" s="51"/>
      <c r="BW40" s="50"/>
      <c r="BX40" s="51">
        <v>5</v>
      </c>
      <c r="BY40" s="50">
        <f>35</f>
        <v>35</v>
      </c>
      <c r="BZ40" s="51"/>
      <c r="CA40" s="50"/>
      <c r="CB40" s="51"/>
      <c r="CC40" s="50"/>
      <c r="CD40" s="18">
        <v>5</v>
      </c>
      <c r="CE40" s="17">
        <f>26</f>
        <v>26</v>
      </c>
      <c r="CF40" s="51"/>
      <c r="CG40" s="52"/>
      <c r="CH40" s="53">
        <f>CJ40+CL40+CN40+CP40+CR40+CT40</f>
        <v>68.400000000000006</v>
      </c>
      <c r="CI40" s="51"/>
      <c r="CJ40" s="50"/>
      <c r="CK40" s="101">
        <v>5</v>
      </c>
      <c r="CL40" s="102">
        <f>35*0.8*1.5</f>
        <v>42</v>
      </c>
      <c r="CM40" s="51"/>
      <c r="CN40" s="50"/>
      <c r="CO40" s="51"/>
      <c r="CP40" s="50"/>
      <c r="CQ40" s="51">
        <v>5</v>
      </c>
      <c r="CR40" s="50">
        <f>18*0.8</f>
        <v>14.4</v>
      </c>
      <c r="CS40" s="101">
        <v>8</v>
      </c>
      <c r="CT40" s="103">
        <f>10*0.8*1.5</f>
        <v>12</v>
      </c>
      <c r="CU40" s="53">
        <f>CW40+CY40+DA40+DC40+DE40</f>
        <v>0</v>
      </c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>
        <f t="shared" si="24"/>
        <v>0</v>
      </c>
      <c r="DG40" s="51"/>
      <c r="DH40" s="50"/>
      <c r="DI40" s="51"/>
      <c r="DJ40" s="50"/>
      <c r="DK40" s="51"/>
      <c r="DL40" s="52"/>
      <c r="DM40" s="53">
        <f>DO40+DQ40+DS40+DU40+DW40+DY40+EA40+EC40</f>
        <v>0</v>
      </c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>
        <f>EF40+EH40+EJ40+EL40+EN40+EP40+ER40+ET40+EV40+EX40</f>
        <v>0</v>
      </c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25"/>
        <v>0</v>
      </c>
      <c r="EZ40" s="51"/>
      <c r="FA40" s="50"/>
      <c r="FB40" s="51"/>
      <c r="FC40" s="52"/>
      <c r="FD40" s="53">
        <f t="shared" si="26"/>
        <v>0</v>
      </c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>
        <f t="shared" si="27"/>
        <v>0</v>
      </c>
      <c r="FR40" s="122"/>
      <c r="FS40" s="122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53">
        <f>GF40+GH40+GJ40+GL40+GN40</f>
        <v>18</v>
      </c>
      <c r="GE40" s="51"/>
      <c r="GF40" s="50"/>
      <c r="GG40" s="51"/>
      <c r="GH40" s="50"/>
      <c r="GI40" s="51">
        <v>6</v>
      </c>
      <c r="GJ40" s="50">
        <f>30*0.6</f>
        <v>18</v>
      </c>
      <c r="GK40" s="51"/>
      <c r="GL40" s="50"/>
      <c r="GM40" s="51"/>
      <c r="GN40" s="52"/>
      <c r="GO40" s="48">
        <f>GQ40+GS40+GU40+GY40+HA40</f>
        <v>64</v>
      </c>
      <c r="GP40" s="136">
        <v>2</v>
      </c>
      <c r="GQ40" s="140">
        <f>80*0.8</f>
        <v>64</v>
      </c>
      <c r="GR40" s="51"/>
      <c r="GS40" s="50"/>
      <c r="GT40" s="51"/>
      <c r="GU40" s="50"/>
      <c r="GV40" s="133">
        <v>5</v>
      </c>
      <c r="GW40" s="17">
        <f>18*0.8</f>
        <v>14.4</v>
      </c>
      <c r="GX40" s="51"/>
      <c r="GY40" s="50"/>
      <c r="GZ40" s="51"/>
      <c r="HA40" s="50"/>
      <c r="HB40" s="18">
        <v>3</v>
      </c>
      <c r="HC40" s="124">
        <f>30*0.8</f>
        <v>24</v>
      </c>
      <c r="HD40" s="48">
        <f>HF40+HH40+HJ40+HL40+HN40+HP40+HR40</f>
        <v>0</v>
      </c>
      <c r="HE40" s="136"/>
      <c r="HF40" s="140"/>
      <c r="HG40" s="51"/>
      <c r="HH40" s="50"/>
      <c r="HI40" s="51"/>
      <c r="HJ40" s="50"/>
      <c r="HK40" s="129"/>
      <c r="HL40" s="50"/>
      <c r="HM40" s="51"/>
      <c r="HN40" s="50"/>
      <c r="HO40" s="51"/>
      <c r="HP40" s="50"/>
      <c r="HQ40" s="51"/>
      <c r="HR40" s="52"/>
      <c r="HS40" s="48">
        <f t="shared" si="50"/>
        <v>26</v>
      </c>
      <c r="HT40" s="136"/>
      <c r="HU40" s="140"/>
      <c r="HV40" s="51"/>
      <c r="HW40" s="50"/>
      <c r="HX40" s="51"/>
      <c r="HY40" s="50"/>
      <c r="HZ40" s="129">
        <v>8</v>
      </c>
      <c r="IA40" s="50">
        <f>20*1.3</f>
        <v>26</v>
      </c>
      <c r="IB40" s="51"/>
      <c r="IC40" s="50"/>
      <c r="ID40" s="51"/>
      <c r="IE40" s="50"/>
      <c r="IF40" s="129"/>
      <c r="IG40" s="50"/>
      <c r="IH40" s="129"/>
      <c r="II40" s="50"/>
      <c r="IJ40" s="51"/>
      <c r="IK40" s="52"/>
      <c r="IL40" s="48">
        <f t="shared" si="48"/>
        <v>0</v>
      </c>
      <c r="IM40" s="136"/>
      <c r="IN40" s="140"/>
      <c r="IO40" s="51"/>
      <c r="IP40" s="52"/>
      <c r="IQ40" s="48">
        <f t="shared" si="29"/>
        <v>0</v>
      </c>
      <c r="IR40" s="51"/>
      <c r="IS40" s="52"/>
      <c r="IT40" s="48">
        <f>IV40+IX40+IZ40+JB40+JD40+JF40</f>
        <v>30</v>
      </c>
      <c r="IU40" s="136"/>
      <c r="IV40" s="140"/>
      <c r="IW40" s="51"/>
      <c r="IX40" s="50"/>
      <c r="IY40" s="129"/>
      <c r="IZ40" s="50"/>
      <c r="JA40" s="129">
        <v>3</v>
      </c>
      <c r="JB40" s="50">
        <f>30</f>
        <v>30</v>
      </c>
      <c r="JC40" s="51"/>
      <c r="JD40" s="50"/>
      <c r="JE40" s="51"/>
      <c r="JF40" s="50"/>
      <c r="JG40" s="18">
        <v>4</v>
      </c>
      <c r="JH40" s="124">
        <f>20</f>
        <v>20</v>
      </c>
      <c r="JI40" s="48">
        <f t="shared" si="52"/>
        <v>21</v>
      </c>
      <c r="JJ40" s="136"/>
      <c r="JK40" s="140"/>
      <c r="JL40" s="129"/>
      <c r="JM40" s="50"/>
      <c r="JN40" s="51">
        <v>4</v>
      </c>
      <c r="JO40" s="52">
        <f>30*0.7</f>
        <v>21</v>
      </c>
      <c r="JP40" s="48">
        <f t="shared" si="31"/>
        <v>0</v>
      </c>
      <c r="JQ40" s="51"/>
      <c r="JR40" s="52"/>
    </row>
    <row r="41" spans="1:278" ht="15" customHeight="1" x14ac:dyDescent="0.3">
      <c r="A41" s="27">
        <v>8</v>
      </c>
      <c r="B41" s="37">
        <v>6657</v>
      </c>
      <c r="C41" s="30" t="s">
        <v>390</v>
      </c>
      <c r="D41" s="38">
        <v>2008</v>
      </c>
      <c r="E41" s="62">
        <f t="shared" si="18"/>
        <v>252.5</v>
      </c>
      <c r="F41" s="47" t="s">
        <v>412</v>
      </c>
      <c r="G41" s="47"/>
      <c r="H41" s="47" t="s">
        <v>429</v>
      </c>
      <c r="I41" s="47" t="s">
        <v>430</v>
      </c>
      <c r="J41" s="48">
        <f>L41+P41</f>
        <v>32</v>
      </c>
      <c r="K41" s="49"/>
      <c r="L41" s="50"/>
      <c r="M41" s="18">
        <v>4</v>
      </c>
      <c r="N41" s="17">
        <f>40*0.4</f>
        <v>16</v>
      </c>
      <c r="O41" s="51">
        <v>2</v>
      </c>
      <c r="P41" s="52">
        <f>80*0.4</f>
        <v>32</v>
      </c>
      <c r="Q41" s="48">
        <f t="shared" si="19"/>
        <v>0</v>
      </c>
      <c r="R41" s="49"/>
      <c r="S41" s="52"/>
      <c r="T41" s="48">
        <f t="shared" si="20"/>
        <v>0</v>
      </c>
      <c r="U41" s="49"/>
      <c r="V41" s="50"/>
      <c r="W41" s="51"/>
      <c r="X41" s="52"/>
      <c r="Y41" s="53">
        <f t="shared" si="51"/>
        <v>0</v>
      </c>
      <c r="Z41" s="148"/>
      <c r="AA41" s="55"/>
      <c r="AB41" s="148"/>
      <c r="AC41" s="55"/>
      <c r="AD41" s="148"/>
      <c r="AE41" s="55"/>
      <c r="AF41" s="148"/>
      <c r="AG41" s="55"/>
      <c r="AH41" s="148"/>
      <c r="AI41" s="55"/>
      <c r="AJ41" s="148"/>
      <c r="AK41" s="55"/>
      <c r="AL41" s="148"/>
      <c r="AM41" s="55"/>
      <c r="AN41" s="148"/>
      <c r="AO41" s="88"/>
      <c r="AP41" s="95">
        <f t="shared" si="22"/>
        <v>0</v>
      </c>
      <c r="AQ41" s="97"/>
      <c r="AR41" s="92"/>
      <c r="AS41" s="89"/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>
        <f>BF41+BH41+BJ41+BL41+BP41</f>
        <v>161</v>
      </c>
      <c r="BE41" s="11"/>
      <c r="BF41" s="10"/>
      <c r="BG41" s="11">
        <v>2</v>
      </c>
      <c r="BH41" s="10">
        <f>80*0.7</f>
        <v>56</v>
      </c>
      <c r="BI41" s="101">
        <v>2</v>
      </c>
      <c r="BJ41" s="102">
        <f>80*0.7*1.5</f>
        <v>84</v>
      </c>
      <c r="BK41" s="11"/>
      <c r="BL41" s="10"/>
      <c r="BM41" s="18">
        <v>4</v>
      </c>
      <c r="BN41" s="17">
        <f>30*0.7</f>
        <v>21</v>
      </c>
      <c r="BO41" s="101">
        <v>4</v>
      </c>
      <c r="BP41" s="103">
        <f>20*0.7*1.5</f>
        <v>21</v>
      </c>
      <c r="BQ41" s="13">
        <f>BS41+BU41+BW41+BY41+CA41+CC41+CE41+CG41</f>
        <v>0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2"/>
      <c r="CH41" s="53"/>
      <c r="CI41" s="51"/>
      <c r="CJ41" s="50"/>
      <c r="CK41" s="101"/>
      <c r="CL41" s="102"/>
      <c r="CM41" s="51"/>
      <c r="CN41" s="50"/>
      <c r="CO41" s="51"/>
      <c r="CP41" s="50"/>
      <c r="CQ41" s="18"/>
      <c r="CR41" s="17"/>
      <c r="CS41" s="101"/>
      <c r="CT41" s="103"/>
      <c r="CU41" s="53"/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>
        <f t="shared" si="24"/>
        <v>0</v>
      </c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53">
        <f t="shared" si="25"/>
        <v>0</v>
      </c>
      <c r="EZ41" s="51"/>
      <c r="FA41" s="50"/>
      <c r="FB41" s="51"/>
      <c r="FC41" s="52"/>
      <c r="FD41" s="53">
        <f t="shared" si="26"/>
        <v>0</v>
      </c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>
        <f t="shared" si="27"/>
        <v>0</v>
      </c>
      <c r="FR41" s="153"/>
      <c r="FS41" s="150"/>
      <c r="FT41" s="51"/>
      <c r="FU41" s="50"/>
      <c r="FV41" s="51"/>
      <c r="FW41" s="50"/>
      <c r="FX41" s="51"/>
      <c r="FY41" s="50"/>
      <c r="FZ41" s="51"/>
      <c r="GA41" s="50"/>
      <c r="GB41" s="51"/>
      <c r="GC41" s="52"/>
      <c r="GD41" s="53"/>
      <c r="GE41" s="51"/>
      <c r="GF41" s="50"/>
      <c r="GG41" s="51"/>
      <c r="GH41" s="50"/>
      <c r="GI41" s="51"/>
      <c r="GJ41" s="50"/>
      <c r="GK41" s="51"/>
      <c r="GL41" s="50"/>
      <c r="GM41" s="76"/>
      <c r="GN41" s="77"/>
      <c r="GO41" s="48"/>
      <c r="GP41" s="136"/>
      <c r="GQ41" s="140"/>
      <c r="GR41" s="51"/>
      <c r="GS41" s="50"/>
      <c r="GT41" s="51"/>
      <c r="GU41" s="50"/>
      <c r="GV41" s="129"/>
      <c r="GW41" s="50"/>
      <c r="GX41" s="51"/>
      <c r="GY41" s="50"/>
      <c r="GZ41" s="51"/>
      <c r="HA41" s="50"/>
      <c r="HB41" s="51"/>
      <c r="HC41" s="52"/>
      <c r="HD41" s="48">
        <f>HF41+HH41+HJ41+HL41+HN41+HR41</f>
        <v>42</v>
      </c>
      <c r="HE41" s="136"/>
      <c r="HF41" s="140"/>
      <c r="HG41" s="51"/>
      <c r="HH41" s="50"/>
      <c r="HI41" s="101">
        <v>5</v>
      </c>
      <c r="HJ41" s="102">
        <f>35*0.8*1.5</f>
        <v>42</v>
      </c>
      <c r="HK41" s="129"/>
      <c r="HL41" s="50"/>
      <c r="HM41" s="51"/>
      <c r="HN41" s="50"/>
      <c r="HO41" s="18">
        <v>8</v>
      </c>
      <c r="HP41" s="18" t="s">
        <v>65</v>
      </c>
      <c r="HQ41" s="18" t="s">
        <v>580</v>
      </c>
      <c r="HR41" s="124"/>
      <c r="HS41" s="48">
        <f t="shared" si="50"/>
        <v>0</v>
      </c>
      <c r="HT41" s="136"/>
      <c r="HU41" s="140"/>
      <c r="HV41" s="51"/>
      <c r="HW41" s="50"/>
      <c r="HX41" s="51"/>
      <c r="HY41" s="50"/>
      <c r="HZ41" s="129"/>
      <c r="IA41" s="50"/>
      <c r="IB41" s="51"/>
      <c r="IC41" s="50"/>
      <c r="ID41" s="51"/>
      <c r="IE41" s="50"/>
      <c r="IF41" s="129"/>
      <c r="IG41" s="50"/>
      <c r="IH41" s="129"/>
      <c r="II41" s="50"/>
      <c r="IJ41" s="51"/>
      <c r="IK41" s="52"/>
      <c r="IL41" s="48">
        <f t="shared" si="48"/>
        <v>0</v>
      </c>
      <c r="IM41" s="136"/>
      <c r="IN41" s="140"/>
      <c r="IO41" s="51"/>
      <c r="IP41" s="52"/>
      <c r="IQ41" s="48">
        <f t="shared" si="29"/>
        <v>0</v>
      </c>
      <c r="IR41" s="51"/>
      <c r="IS41" s="52"/>
      <c r="IT41" s="48">
        <f>IV41+IX41+IZ41+JB41+JD41+JF41+JH41</f>
        <v>0</v>
      </c>
      <c r="IU41" s="136"/>
      <c r="IV41" s="140"/>
      <c r="IW41" s="51"/>
      <c r="IX41" s="50"/>
      <c r="IY41" s="129"/>
      <c r="IZ41" s="50"/>
      <c r="JA41" s="129"/>
      <c r="JB41" s="50"/>
      <c r="JC41" s="51"/>
      <c r="JD41" s="50"/>
      <c r="JE41" s="51"/>
      <c r="JF41" s="50"/>
      <c r="JG41" s="51"/>
      <c r="JH41" s="52"/>
      <c r="JI41" s="48">
        <f t="shared" si="52"/>
        <v>17.5</v>
      </c>
      <c r="JJ41" s="136"/>
      <c r="JK41" s="140"/>
      <c r="JL41" s="129">
        <v>7</v>
      </c>
      <c r="JM41" s="50">
        <f>25*0.7</f>
        <v>17.5</v>
      </c>
      <c r="JN41" s="51"/>
      <c r="JO41" s="52"/>
      <c r="JP41" s="48">
        <f t="shared" si="31"/>
        <v>0</v>
      </c>
      <c r="JQ41" s="51"/>
      <c r="JR41" s="52"/>
    </row>
    <row r="42" spans="1:278" ht="15" hidden="1" customHeight="1" x14ac:dyDescent="0.3">
      <c r="B42" s="37">
        <v>5577</v>
      </c>
      <c r="C42" s="30" t="s">
        <v>43</v>
      </c>
      <c r="D42" s="39">
        <v>2005</v>
      </c>
      <c r="E42" s="62">
        <f t="shared" si="18"/>
        <v>313</v>
      </c>
      <c r="F42" s="47" t="s">
        <v>409</v>
      </c>
      <c r="G42" s="47"/>
      <c r="H42" s="47" t="s">
        <v>502</v>
      </c>
      <c r="I42" s="47" t="s">
        <v>428</v>
      </c>
      <c r="J42" s="48">
        <f>L42+N42+P42</f>
        <v>0</v>
      </c>
      <c r="K42" s="49"/>
      <c r="L42" s="50"/>
      <c r="M42" s="51"/>
      <c r="N42" s="50"/>
      <c r="O42" s="51"/>
      <c r="P42" s="52"/>
      <c r="Q42" s="48">
        <f t="shared" si="19"/>
        <v>0</v>
      </c>
      <c r="R42" s="49"/>
      <c r="S42" s="52"/>
      <c r="T42" s="48">
        <f t="shared" si="20"/>
        <v>0</v>
      </c>
      <c r="U42" s="49"/>
      <c r="V42" s="50"/>
      <c r="W42" s="51"/>
      <c r="X42" s="52"/>
      <c r="Y42" s="53">
        <f t="shared" si="51"/>
        <v>0</v>
      </c>
      <c r="Z42" s="105"/>
      <c r="AA42" s="55"/>
      <c r="AB42" s="105"/>
      <c r="AC42" s="55"/>
      <c r="AD42" s="105"/>
      <c r="AE42" s="55"/>
      <c r="AF42" s="105"/>
      <c r="AG42" s="55"/>
      <c r="AH42" s="105"/>
      <c r="AI42" s="55"/>
      <c r="AJ42" s="54"/>
      <c r="AK42" s="55"/>
      <c r="AL42" s="117"/>
      <c r="AM42" s="55"/>
      <c r="AN42" s="54"/>
      <c r="AO42" s="88"/>
      <c r="AP42" s="95">
        <f t="shared" si="22"/>
        <v>0</v>
      </c>
      <c r="AQ42" s="97"/>
      <c r="AR42" s="92"/>
      <c r="AS42" s="89">
        <f>AU42+AW42+AY42+BA42+BC42</f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>
        <f>BF42+BH42+BJ42+BL42+BN42+BP42</f>
        <v>0</v>
      </c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3">
        <f>BS42+BU42+BW42+BY42+CA42+CC42+CE42+CG42</f>
        <v>0</v>
      </c>
      <c r="BR42" s="51"/>
      <c r="BS42" s="50"/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51"/>
      <c r="CG42" s="52"/>
      <c r="CH42" s="53">
        <f>CL42+CN42+CP42+CR42+CT42</f>
        <v>72</v>
      </c>
      <c r="CI42" s="18">
        <v>6</v>
      </c>
      <c r="CJ42" s="17">
        <f>30*0.8</f>
        <v>24</v>
      </c>
      <c r="CK42" s="51"/>
      <c r="CL42" s="50"/>
      <c r="CM42" s="51"/>
      <c r="CN42" s="50"/>
      <c r="CO42" s="51"/>
      <c r="CP42" s="50"/>
      <c r="CQ42" s="51">
        <v>3</v>
      </c>
      <c r="CR42" s="50">
        <f>30*0.8</f>
        <v>24</v>
      </c>
      <c r="CS42" s="101">
        <v>2</v>
      </c>
      <c r="CT42" s="103">
        <f>40*0.8*1.5</f>
        <v>48</v>
      </c>
      <c r="CU42" s="53">
        <f>CW42+CY42+DA42+DC42+DE42</f>
        <v>0</v>
      </c>
      <c r="CV42" s="51"/>
      <c r="CW42" s="50"/>
      <c r="CX42" s="51"/>
      <c r="CY42" s="50"/>
      <c r="CZ42" s="51"/>
      <c r="DA42" s="50"/>
      <c r="DB42" s="51"/>
      <c r="DC42" s="50"/>
      <c r="DD42" s="51"/>
      <c r="DE42" s="52"/>
      <c r="DF42" s="53">
        <f t="shared" si="24"/>
        <v>0</v>
      </c>
      <c r="DG42" s="51"/>
      <c r="DH42" s="50"/>
      <c r="DI42" s="51"/>
      <c r="DJ42" s="50"/>
      <c r="DK42" s="51"/>
      <c r="DL42" s="52"/>
      <c r="DM42" s="53">
        <f>DO42+DQ42+DS42+DU42+DW42+DY42+EA42+EC42</f>
        <v>0</v>
      </c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  <c r="ED42" s="53">
        <f>EF42+EH42+EJ42+EL42+EN42+EP42+ER42+ET42+EV42+EX42</f>
        <v>0</v>
      </c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1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25"/>
        <v>0</v>
      </c>
      <c r="EZ42" s="51"/>
      <c r="FA42" s="50"/>
      <c r="FB42" s="51"/>
      <c r="FC42" s="52"/>
      <c r="FD42" s="53">
        <f t="shared" si="26"/>
        <v>0</v>
      </c>
      <c r="FE42" s="51"/>
      <c r="FF42" s="50"/>
      <c r="FG42" s="51"/>
      <c r="FH42" s="50"/>
      <c r="FI42" s="51"/>
      <c r="FJ42" s="50"/>
      <c r="FK42" s="51"/>
      <c r="FL42" s="50"/>
      <c r="FM42" s="51"/>
      <c r="FN42" s="50"/>
      <c r="FO42" s="51"/>
      <c r="FP42" s="52"/>
      <c r="FQ42" s="53">
        <f t="shared" si="27"/>
        <v>0</v>
      </c>
      <c r="FR42" s="122"/>
      <c r="FS42" s="122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53">
        <f>GF42+GH42+GJ42+GL42+GN42</f>
        <v>66</v>
      </c>
      <c r="GE42" s="51">
        <v>1</v>
      </c>
      <c r="GF42" s="50">
        <f>110*0.6</f>
        <v>66</v>
      </c>
      <c r="GG42" s="51"/>
      <c r="GH42" s="50"/>
      <c r="GI42" s="51"/>
      <c r="GJ42" s="50"/>
      <c r="GK42" s="51"/>
      <c r="GL42" s="50"/>
      <c r="GM42" s="51"/>
      <c r="GN42" s="52"/>
      <c r="GO42" s="48">
        <f>GQ42+GU42+GY42+HA42+HC42</f>
        <v>68</v>
      </c>
      <c r="GP42" s="136"/>
      <c r="GQ42" s="140"/>
      <c r="GR42" s="18">
        <v>5</v>
      </c>
      <c r="GS42" s="17">
        <f>26*0.8</f>
        <v>20.8</v>
      </c>
      <c r="GT42" s="51"/>
      <c r="GU42" s="50"/>
      <c r="GV42" s="18">
        <v>8</v>
      </c>
      <c r="GW42" s="18" t="s">
        <v>65</v>
      </c>
      <c r="GX42" s="101">
        <v>4</v>
      </c>
      <c r="GY42" s="102">
        <f>20*0.8*1.5</f>
        <v>24</v>
      </c>
      <c r="GZ42" s="51">
        <v>1</v>
      </c>
      <c r="HA42" s="50">
        <f>55*0.8</f>
        <v>44</v>
      </c>
      <c r="HB42" s="51"/>
      <c r="HC42" s="52"/>
      <c r="HD42" s="48">
        <f>HF42+HH42+HJ42+HL42+HN42+HP42+HR42</f>
        <v>0</v>
      </c>
      <c r="HE42" s="136"/>
      <c r="HF42" s="140"/>
      <c r="HG42" s="51"/>
      <c r="HH42" s="50"/>
      <c r="HI42" s="51"/>
      <c r="HJ42" s="50"/>
      <c r="HK42" s="51"/>
      <c r="HL42" s="51"/>
      <c r="HM42" s="51"/>
      <c r="HN42" s="50"/>
      <c r="HO42" s="51"/>
      <c r="HP42" s="50"/>
      <c r="HQ42" s="51"/>
      <c r="HR42" s="52"/>
      <c r="HS42" s="48">
        <f t="shared" si="50"/>
        <v>0</v>
      </c>
      <c r="HT42" s="136"/>
      <c r="HU42" s="140"/>
      <c r="HV42" s="51"/>
      <c r="HW42" s="50"/>
      <c r="HX42" s="51"/>
      <c r="HY42" s="50"/>
      <c r="HZ42" s="51"/>
      <c r="IA42" s="51"/>
      <c r="IB42" s="51"/>
      <c r="IC42" s="51"/>
      <c r="ID42" s="51"/>
      <c r="IE42" s="50"/>
      <c r="IF42" s="129"/>
      <c r="IG42" s="50"/>
      <c r="IH42" s="129"/>
      <c r="II42" s="50"/>
      <c r="IJ42" s="51"/>
      <c r="IK42" s="52"/>
      <c r="IL42" s="48">
        <f t="shared" si="48"/>
        <v>0</v>
      </c>
      <c r="IM42" s="136"/>
      <c r="IN42" s="140"/>
      <c r="IO42" s="51"/>
      <c r="IP42" s="52"/>
      <c r="IQ42" s="48">
        <f t="shared" si="29"/>
        <v>0</v>
      </c>
      <c r="IR42" s="51"/>
      <c r="IS42" s="52"/>
      <c r="IT42" s="48">
        <f>IV42+IX42+IZ42+JH42</f>
        <v>30</v>
      </c>
      <c r="IU42" s="136"/>
      <c r="IV42" s="140"/>
      <c r="IW42" s="51">
        <v>4</v>
      </c>
      <c r="IX42" s="50">
        <f>30</f>
        <v>30</v>
      </c>
      <c r="IY42" s="51"/>
      <c r="IZ42" s="51"/>
      <c r="JA42" s="133">
        <v>7</v>
      </c>
      <c r="JB42" s="17">
        <f>12</f>
        <v>12</v>
      </c>
      <c r="JC42" s="18">
        <v>9</v>
      </c>
      <c r="JD42" s="17">
        <f>5</f>
        <v>5</v>
      </c>
      <c r="JE42" s="18">
        <v>6</v>
      </c>
      <c r="JF42" s="17">
        <f>15</f>
        <v>15</v>
      </c>
      <c r="JG42" s="51"/>
      <c r="JH42" s="52"/>
      <c r="JI42" s="48">
        <f t="shared" si="52"/>
        <v>77</v>
      </c>
      <c r="JJ42" s="136">
        <v>1</v>
      </c>
      <c r="JK42" s="140">
        <f>110*0.7</f>
        <v>77</v>
      </c>
      <c r="JL42" s="51"/>
      <c r="JM42" s="51"/>
      <c r="JN42" s="51"/>
      <c r="JO42" s="52"/>
      <c r="JP42" s="48">
        <f t="shared" si="31"/>
        <v>0</v>
      </c>
      <c r="JQ42" s="51"/>
      <c r="JR42" s="52"/>
    </row>
    <row r="43" spans="1:278" ht="15" customHeight="1" x14ac:dyDescent="0.3">
      <c r="A43" s="176">
        <v>9</v>
      </c>
      <c r="B43" s="177">
        <v>6465</v>
      </c>
      <c r="C43" s="178" t="s">
        <v>386</v>
      </c>
      <c r="D43" s="179">
        <v>2007</v>
      </c>
      <c r="E43" s="180">
        <f t="shared" si="18"/>
        <v>231.3</v>
      </c>
      <c r="F43" s="181" t="s">
        <v>415</v>
      </c>
      <c r="G43" s="181"/>
      <c r="H43" s="47" t="s">
        <v>439</v>
      </c>
      <c r="I43" s="47" t="s">
        <v>440</v>
      </c>
      <c r="J43" s="182">
        <f>L43+N43+P43</f>
        <v>8</v>
      </c>
      <c r="K43" s="49"/>
      <c r="L43" s="50"/>
      <c r="M43" s="51"/>
      <c r="N43" s="50"/>
      <c r="O43" s="51">
        <v>8</v>
      </c>
      <c r="P43" s="52">
        <f>20*0.4</f>
        <v>8</v>
      </c>
      <c r="Q43" s="182">
        <f t="shared" si="19"/>
        <v>0</v>
      </c>
      <c r="R43" s="49"/>
      <c r="S43" s="52"/>
      <c r="T43" s="48">
        <f t="shared" si="20"/>
        <v>0</v>
      </c>
      <c r="U43" s="49"/>
      <c r="V43" s="50"/>
      <c r="W43" s="51"/>
      <c r="X43" s="52"/>
      <c r="Y43" s="183">
        <f t="shared" si="51"/>
        <v>0</v>
      </c>
      <c r="Z43" s="120"/>
      <c r="AA43" s="55"/>
      <c r="AB43" s="120"/>
      <c r="AC43" s="55"/>
      <c r="AD43" s="54"/>
      <c r="AE43" s="55"/>
      <c r="AF43" s="114"/>
      <c r="AG43" s="55"/>
      <c r="AH43" s="117"/>
      <c r="AI43" s="55"/>
      <c r="AJ43" s="54"/>
      <c r="AK43" s="55"/>
      <c r="AL43" s="117"/>
      <c r="AM43" s="55"/>
      <c r="AN43" s="54"/>
      <c r="AO43" s="88"/>
      <c r="AP43" s="95">
        <f t="shared" si="22"/>
        <v>0</v>
      </c>
      <c r="AQ43" s="97"/>
      <c r="AR43" s="92"/>
      <c r="AS43" s="89"/>
      <c r="AT43" s="11"/>
      <c r="AU43" s="10"/>
      <c r="AV43" s="11"/>
      <c r="AW43" s="10"/>
      <c r="AX43" s="11"/>
      <c r="AY43" s="10"/>
      <c r="AZ43" s="11"/>
      <c r="BA43" s="10"/>
      <c r="BB43" s="11"/>
      <c r="BC43" s="12"/>
      <c r="BD43" s="183">
        <f>BF43+BH43+BJ43+BL43+BN43+BP43</f>
        <v>34.299999999999997</v>
      </c>
      <c r="BE43" s="11"/>
      <c r="BF43" s="10"/>
      <c r="BG43" s="11"/>
      <c r="BH43" s="10"/>
      <c r="BI43" s="11"/>
      <c r="BJ43" s="10"/>
      <c r="BK43" s="11"/>
      <c r="BL43" s="10"/>
      <c r="BM43" s="11">
        <v>6</v>
      </c>
      <c r="BN43" s="10">
        <f>22*0.7</f>
        <v>15.399999999999999</v>
      </c>
      <c r="BO43" s="101">
        <v>5</v>
      </c>
      <c r="BP43" s="103">
        <f>18*0.7*1.5</f>
        <v>18.899999999999999</v>
      </c>
      <c r="BQ43" s="183">
        <f>BS43+BU43+BW43+BY43+CA43+CC43+CE43+CG43</f>
        <v>0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51"/>
      <c r="CC43" s="50"/>
      <c r="CD43" s="51"/>
      <c r="CE43" s="50"/>
      <c r="CF43" s="51"/>
      <c r="CG43" s="52"/>
      <c r="CH43" s="53"/>
      <c r="CI43" s="51"/>
      <c r="CJ43" s="50"/>
      <c r="CK43" s="51"/>
      <c r="CL43" s="50"/>
      <c r="CM43" s="51"/>
      <c r="CN43" s="50"/>
      <c r="CO43" s="51"/>
      <c r="CP43" s="50"/>
      <c r="CQ43" s="51"/>
      <c r="CR43" s="50"/>
      <c r="CS43" s="51"/>
      <c r="CT43" s="52"/>
      <c r="CU43" s="53"/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183">
        <f t="shared" si="24"/>
        <v>0</v>
      </c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53">
        <f t="shared" si="25"/>
        <v>0</v>
      </c>
      <c r="EZ43" s="51"/>
      <c r="FA43" s="50"/>
      <c r="FB43" s="51"/>
      <c r="FC43" s="52"/>
      <c r="FD43" s="183">
        <f>FF43+FJ43+FL43+FN43</f>
        <v>44</v>
      </c>
      <c r="FE43" s="51"/>
      <c r="FF43" s="50"/>
      <c r="FG43" s="18">
        <v>2</v>
      </c>
      <c r="FH43" s="17">
        <f>80*0.4</f>
        <v>32</v>
      </c>
      <c r="FI43" s="51">
        <v>1</v>
      </c>
      <c r="FJ43" s="50">
        <f>110*0.4</f>
        <v>44</v>
      </c>
      <c r="FK43" s="51"/>
      <c r="FL43" s="50"/>
      <c r="FM43" s="51"/>
      <c r="FN43" s="50"/>
      <c r="FO43" s="18">
        <v>9</v>
      </c>
      <c r="FP43" s="111" t="s">
        <v>65</v>
      </c>
      <c r="FQ43" s="183">
        <f>FS43+FU43+FW43+FY43+GC43</f>
        <v>28</v>
      </c>
      <c r="FR43" s="153">
        <v>4</v>
      </c>
      <c r="FS43" s="150">
        <f>40*0.7</f>
        <v>28</v>
      </c>
      <c r="FT43" s="51"/>
      <c r="FU43" s="50"/>
      <c r="FV43" s="51"/>
      <c r="FW43" s="50"/>
      <c r="FX43" s="51"/>
      <c r="FY43" s="50"/>
      <c r="FZ43" s="18">
        <v>8</v>
      </c>
      <c r="GA43" s="17">
        <f>10*0.7</f>
        <v>7</v>
      </c>
      <c r="GB43" s="51"/>
      <c r="GC43" s="52"/>
      <c r="GD43" s="53"/>
      <c r="GE43" s="51"/>
      <c r="GF43" s="50"/>
      <c r="GG43" s="51"/>
      <c r="GH43" s="50"/>
      <c r="GI43" s="51"/>
      <c r="GJ43" s="50"/>
      <c r="GK43" s="51"/>
      <c r="GL43" s="50"/>
      <c r="GM43" s="51"/>
      <c r="GN43" s="108"/>
      <c r="GO43" s="48"/>
      <c r="GP43" s="136"/>
      <c r="GQ43" s="140"/>
      <c r="GR43" s="51"/>
      <c r="GS43" s="50"/>
      <c r="GT43" s="51"/>
      <c r="GU43" s="50"/>
      <c r="GV43" s="129"/>
      <c r="GW43" s="50"/>
      <c r="GX43" s="51"/>
      <c r="GY43" s="50"/>
      <c r="GZ43" s="51"/>
      <c r="HA43" s="50"/>
      <c r="HB43" s="51"/>
      <c r="HC43" s="52"/>
      <c r="HD43" s="182">
        <f>HF43+HH43+HJ43+HL43+HN43+HP43+HR43</f>
        <v>0</v>
      </c>
      <c r="HE43" s="136"/>
      <c r="HF43" s="140"/>
      <c r="HG43" s="51"/>
      <c r="HH43" s="50"/>
      <c r="HI43" s="51"/>
      <c r="HJ43" s="50"/>
      <c r="HK43" s="129"/>
      <c r="HL43" s="50"/>
      <c r="HM43" s="51"/>
      <c r="HN43" s="50"/>
      <c r="HO43" s="51"/>
      <c r="HP43" s="50"/>
      <c r="HQ43" s="51"/>
      <c r="HR43" s="52"/>
      <c r="HS43" s="48">
        <f t="shared" si="50"/>
        <v>0</v>
      </c>
      <c r="HT43" s="136"/>
      <c r="HU43" s="140"/>
      <c r="HV43" s="51"/>
      <c r="HW43" s="50"/>
      <c r="HX43" s="51"/>
      <c r="HY43" s="50"/>
      <c r="HZ43" s="129"/>
      <c r="IA43" s="50"/>
      <c r="IB43" s="51"/>
      <c r="IC43" s="50"/>
      <c r="ID43" s="51"/>
      <c r="IE43" s="50"/>
      <c r="IF43" s="129"/>
      <c r="IG43" s="50"/>
      <c r="IH43" s="129"/>
      <c r="II43" s="50"/>
      <c r="IJ43" s="51"/>
      <c r="IK43" s="52"/>
      <c r="IL43" s="182">
        <f t="shared" si="48"/>
        <v>0</v>
      </c>
      <c r="IM43" s="136"/>
      <c r="IN43" s="140"/>
      <c r="IO43" s="51"/>
      <c r="IP43" s="52"/>
      <c r="IQ43" s="182">
        <f t="shared" si="29"/>
        <v>0</v>
      </c>
      <c r="IR43" s="51"/>
      <c r="IS43" s="52"/>
      <c r="IT43" s="182">
        <f>IV43+IX43+IZ43+JB43+JF43+JH43</f>
        <v>40</v>
      </c>
      <c r="IU43" s="136"/>
      <c r="IV43" s="140"/>
      <c r="IW43" s="51"/>
      <c r="IX43" s="50"/>
      <c r="IY43" s="129"/>
      <c r="IZ43" s="50"/>
      <c r="JA43" s="129"/>
      <c r="JB43" s="50"/>
      <c r="JC43" s="18">
        <v>5</v>
      </c>
      <c r="JD43" s="17">
        <f>18</f>
        <v>18</v>
      </c>
      <c r="JE43" s="51">
        <v>2</v>
      </c>
      <c r="JF43" s="50">
        <f>40</f>
        <v>40</v>
      </c>
      <c r="JG43" s="51"/>
      <c r="JH43" s="52"/>
      <c r="JI43" s="182">
        <f t="shared" si="52"/>
        <v>21</v>
      </c>
      <c r="JJ43" s="136"/>
      <c r="JK43" s="140"/>
      <c r="JL43" s="129">
        <v>6</v>
      </c>
      <c r="JM43" s="50">
        <f>30*0.7</f>
        <v>21</v>
      </c>
      <c r="JN43" s="51"/>
      <c r="JO43" s="52"/>
      <c r="JP43" s="182">
        <f t="shared" si="31"/>
        <v>56</v>
      </c>
      <c r="JQ43" s="51">
        <v>2</v>
      </c>
      <c r="JR43" s="52">
        <f>80*0.7</f>
        <v>56</v>
      </c>
    </row>
    <row r="44" spans="1:278" ht="15" hidden="1" customHeight="1" x14ac:dyDescent="0.3">
      <c r="B44" s="37">
        <v>5378</v>
      </c>
      <c r="C44" s="30" t="s">
        <v>22</v>
      </c>
      <c r="D44" s="39">
        <v>2004</v>
      </c>
      <c r="E44" s="62">
        <f t="shared" si="18"/>
        <v>307.05</v>
      </c>
      <c r="F44" s="47" t="s">
        <v>509</v>
      </c>
      <c r="G44" s="47"/>
      <c r="H44" s="47" t="s">
        <v>510</v>
      </c>
      <c r="I44" s="47" t="s">
        <v>511</v>
      </c>
      <c r="J44" s="48">
        <f>L44+N44+P44</f>
        <v>0</v>
      </c>
      <c r="K44" s="49"/>
      <c r="L44" s="50"/>
      <c r="M44" s="51"/>
      <c r="N44" s="50"/>
      <c r="O44" s="51"/>
      <c r="P44" s="52"/>
      <c r="Q44" s="48">
        <f t="shared" si="19"/>
        <v>0</v>
      </c>
      <c r="R44" s="49"/>
      <c r="S44" s="52"/>
      <c r="T44" s="48">
        <f t="shared" si="20"/>
        <v>0</v>
      </c>
      <c r="U44" s="49"/>
      <c r="V44" s="50"/>
      <c r="W44" s="51"/>
      <c r="X44" s="52"/>
      <c r="Y44" s="53">
        <f t="shared" si="51"/>
        <v>20.25</v>
      </c>
      <c r="Z44" s="54"/>
      <c r="AA44" s="55"/>
      <c r="AB44" s="54"/>
      <c r="AC44" s="55"/>
      <c r="AD44" s="105"/>
      <c r="AE44" s="55"/>
      <c r="AF44" s="148"/>
      <c r="AG44" s="55"/>
      <c r="AH44" s="120"/>
      <c r="AI44" s="55"/>
      <c r="AJ44" s="54"/>
      <c r="AK44" s="55"/>
      <c r="AL44" s="84">
        <v>6</v>
      </c>
      <c r="AM44" s="85">
        <f>15*0.9*1.5</f>
        <v>20.25</v>
      </c>
      <c r="AN44" s="54"/>
      <c r="AO44" s="88"/>
      <c r="AP44" s="95">
        <f t="shared" si="22"/>
        <v>0</v>
      </c>
      <c r="AQ44" s="97"/>
      <c r="AR44" s="92"/>
      <c r="AS44" s="89">
        <f>AU44+AW44+AY44+BA44+BC44</f>
        <v>39.200000000000003</v>
      </c>
      <c r="AT44" s="11"/>
      <c r="AU44" s="10"/>
      <c r="AV44" s="11"/>
      <c r="AW44" s="10"/>
      <c r="AX44" s="11"/>
      <c r="AY44" s="10"/>
      <c r="AZ44" s="101">
        <v>7</v>
      </c>
      <c r="BA44" s="102">
        <f>18*0.8*1.5</f>
        <v>21.6</v>
      </c>
      <c r="BB44" s="11">
        <v>6</v>
      </c>
      <c r="BC44" s="12">
        <f>22*0.8</f>
        <v>17.600000000000001</v>
      </c>
      <c r="BD44" s="13">
        <f>BF44+BH44+BJ44+BL44+BN44+BP44</f>
        <v>0</v>
      </c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3">
        <f>BS44+BU44+BW44+BY44+CC44+CE44</f>
        <v>0</v>
      </c>
      <c r="BR44" s="51"/>
      <c r="BS44" s="50"/>
      <c r="BT44" s="51"/>
      <c r="BU44" s="50"/>
      <c r="BV44" s="51"/>
      <c r="BW44" s="50"/>
      <c r="BX44" s="51"/>
      <c r="BY44" s="50"/>
      <c r="BZ44" s="18">
        <v>8</v>
      </c>
      <c r="CA44" s="18" t="s">
        <v>65</v>
      </c>
      <c r="CB44" s="51"/>
      <c r="CC44" s="50"/>
      <c r="CD44" s="51"/>
      <c r="CE44" s="50"/>
      <c r="CF44" s="18">
        <v>6</v>
      </c>
      <c r="CG44" s="111" t="s">
        <v>65</v>
      </c>
      <c r="CH44" s="53">
        <f>CJ44+CL44+CP44+CT44</f>
        <v>69.599999999999994</v>
      </c>
      <c r="CI44" s="51"/>
      <c r="CJ44" s="50"/>
      <c r="CK44" s="51"/>
      <c r="CL44" s="50"/>
      <c r="CM44" s="18">
        <v>6</v>
      </c>
      <c r="CN44" s="17">
        <f>22*0.8</f>
        <v>17.600000000000001</v>
      </c>
      <c r="CO44" s="51">
        <v>2</v>
      </c>
      <c r="CP44" s="50">
        <f>60*0.8</f>
        <v>48</v>
      </c>
      <c r="CQ44" s="18">
        <v>4</v>
      </c>
      <c r="CR44" s="17">
        <f>20*0.8</f>
        <v>16</v>
      </c>
      <c r="CS44" s="101">
        <v>5</v>
      </c>
      <c r="CT44" s="103">
        <f>18*0.8*1.5</f>
        <v>21.6</v>
      </c>
      <c r="CU44" s="53">
        <f>CW44+CY44+DA44+DC44+DE44</f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>
        <f t="shared" si="24"/>
        <v>0</v>
      </c>
      <c r="DG44" s="51"/>
      <c r="DH44" s="50"/>
      <c r="DI44" s="51"/>
      <c r="DJ44" s="50"/>
      <c r="DK44" s="51"/>
      <c r="DL44" s="52"/>
      <c r="DM44" s="53">
        <f>DO44+DQ44+DS44+DU44+DW44+DY44+EA44+EC44</f>
        <v>0</v>
      </c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  <c r="ED44" s="53">
        <f>EF44+EH44+EJ44+EL44+EN44+EP44+ER44+ET44+EV44+EX44</f>
        <v>0</v>
      </c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1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25"/>
        <v>0</v>
      </c>
      <c r="EZ44" s="51"/>
      <c r="FA44" s="50"/>
      <c r="FB44" s="51"/>
      <c r="FC44" s="52"/>
      <c r="FD44" s="53">
        <f t="shared" ref="FD44:FD63" si="53">FF44+FH44+FJ44+FL44+FN44+FP44</f>
        <v>0</v>
      </c>
      <c r="FE44" s="51"/>
      <c r="FF44" s="50"/>
      <c r="FG44" s="51"/>
      <c r="FH44" s="50"/>
      <c r="FI44" s="51"/>
      <c r="FJ44" s="50"/>
      <c r="FK44" s="51"/>
      <c r="FL44" s="50"/>
      <c r="FM44" s="51"/>
      <c r="FN44" s="50"/>
      <c r="FO44" s="51"/>
      <c r="FP44" s="52"/>
      <c r="FQ44" s="53">
        <f t="shared" ref="FQ44:FQ52" si="54">FS44+FU44+FW44+FY44+GA44+GC44</f>
        <v>0</v>
      </c>
      <c r="FR44" s="122"/>
      <c r="FS44" s="122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53">
        <f>GF44+GH44+GL44+GN44</f>
        <v>36</v>
      </c>
      <c r="GE44" s="51"/>
      <c r="GF44" s="50"/>
      <c r="GG44" s="51"/>
      <c r="GH44" s="50"/>
      <c r="GI44" s="18">
        <v>8</v>
      </c>
      <c r="GJ44" s="17">
        <f>20*0.6</f>
        <v>12</v>
      </c>
      <c r="GK44" s="51"/>
      <c r="GL44" s="50"/>
      <c r="GM44" s="51">
        <v>2</v>
      </c>
      <c r="GN44" s="52">
        <f>60*0.6</f>
        <v>36</v>
      </c>
      <c r="GO44" s="48">
        <f>GQ44+GS44+GU44+GY44</f>
        <v>112</v>
      </c>
      <c r="GP44" s="136"/>
      <c r="GQ44" s="140"/>
      <c r="GR44" s="51">
        <v>1</v>
      </c>
      <c r="GS44" s="50">
        <f>80*0.8</f>
        <v>64</v>
      </c>
      <c r="GT44" s="51"/>
      <c r="GU44" s="50"/>
      <c r="GV44" s="133">
        <v>4</v>
      </c>
      <c r="GW44" s="17">
        <f>20*0.8</f>
        <v>16</v>
      </c>
      <c r="GX44" s="101">
        <v>2</v>
      </c>
      <c r="GY44" s="102">
        <f>40*0.8*1.5</f>
        <v>48</v>
      </c>
      <c r="GZ44" s="18">
        <v>6</v>
      </c>
      <c r="HA44" s="17">
        <f>15*0.8</f>
        <v>12</v>
      </c>
      <c r="HB44" s="18">
        <v>5</v>
      </c>
      <c r="HC44" s="124">
        <f>18*0.8</f>
        <v>14.4</v>
      </c>
      <c r="HD44" s="48">
        <f>HF44+HH44+HJ44+HL44+HN44+HP44+HR44</f>
        <v>0</v>
      </c>
      <c r="HE44" s="136"/>
      <c r="HF44" s="140"/>
      <c r="HG44" s="51"/>
      <c r="HH44" s="50"/>
      <c r="HI44" s="51"/>
      <c r="HJ44" s="50"/>
      <c r="HK44" s="129"/>
      <c r="HL44" s="50"/>
      <c r="HM44" s="51"/>
      <c r="HN44" s="50"/>
      <c r="HO44" s="51"/>
      <c r="HP44" s="50"/>
      <c r="HQ44" s="51"/>
      <c r="HR44" s="52"/>
      <c r="HS44" s="48">
        <f t="shared" si="50"/>
        <v>0</v>
      </c>
      <c r="HT44" s="136"/>
      <c r="HU44" s="140"/>
      <c r="HV44" s="51"/>
      <c r="HW44" s="50"/>
      <c r="HX44" s="51"/>
      <c r="HY44" s="50"/>
      <c r="HZ44" s="129"/>
      <c r="IA44" s="50"/>
      <c r="IB44" s="51"/>
      <c r="IC44" s="50"/>
      <c r="ID44" s="51"/>
      <c r="IE44" s="50"/>
      <c r="IF44" s="129"/>
      <c r="IG44" s="50"/>
      <c r="IH44" s="129"/>
      <c r="II44" s="50"/>
      <c r="IJ44" s="51"/>
      <c r="IK44" s="52"/>
      <c r="IL44" s="48">
        <f t="shared" si="48"/>
        <v>0</v>
      </c>
      <c r="IM44" s="136"/>
      <c r="IN44" s="140"/>
      <c r="IO44" s="51"/>
      <c r="IP44" s="52"/>
      <c r="IQ44" s="48">
        <f t="shared" si="29"/>
        <v>0</v>
      </c>
      <c r="IR44" s="51"/>
      <c r="IS44" s="52"/>
      <c r="IT44" s="48">
        <f>IV44+IX44+IZ44+JF44+JH44</f>
        <v>30</v>
      </c>
      <c r="IU44" s="136"/>
      <c r="IV44" s="140"/>
      <c r="IW44" s="51"/>
      <c r="IX44" s="50"/>
      <c r="IY44" s="129"/>
      <c r="IZ44" s="50"/>
      <c r="JA44" s="133">
        <v>9</v>
      </c>
      <c r="JB44" s="17">
        <f>5</f>
        <v>5</v>
      </c>
      <c r="JC44" s="18">
        <v>7</v>
      </c>
      <c r="JD44" s="17">
        <f>12</f>
        <v>12</v>
      </c>
      <c r="JE44" s="51">
        <v>3</v>
      </c>
      <c r="JF44" s="50">
        <f>30</f>
        <v>30</v>
      </c>
      <c r="JG44" s="51"/>
      <c r="JH44" s="52"/>
      <c r="JI44" s="48">
        <f t="shared" si="52"/>
        <v>0</v>
      </c>
      <c r="JJ44" s="136"/>
      <c r="JK44" s="140"/>
      <c r="JL44" s="129"/>
      <c r="JM44" s="50"/>
      <c r="JN44" s="51"/>
      <c r="JO44" s="52"/>
      <c r="JP44" s="48">
        <f t="shared" si="31"/>
        <v>0</v>
      </c>
      <c r="JQ44" s="51"/>
      <c r="JR44" s="52"/>
    </row>
    <row r="45" spans="1:278" ht="15" hidden="1" customHeight="1" x14ac:dyDescent="0.3">
      <c r="B45" s="37">
        <v>4011</v>
      </c>
      <c r="C45" s="30" t="s">
        <v>78</v>
      </c>
      <c r="D45" s="39">
        <v>2003</v>
      </c>
      <c r="E45" s="62">
        <f t="shared" si="18"/>
        <v>305.75</v>
      </c>
      <c r="F45" s="47" t="s">
        <v>482</v>
      </c>
      <c r="G45" s="47"/>
      <c r="H45" s="47" t="s">
        <v>483</v>
      </c>
      <c r="I45" s="47"/>
      <c r="J45" s="48">
        <f>L45+N45+P45</f>
        <v>0</v>
      </c>
      <c r="K45" s="49"/>
      <c r="L45" s="50"/>
      <c r="M45" s="51"/>
      <c r="N45" s="50"/>
      <c r="O45" s="51"/>
      <c r="P45" s="52"/>
      <c r="Q45" s="48">
        <f t="shared" si="19"/>
        <v>0</v>
      </c>
      <c r="R45" s="49"/>
      <c r="S45" s="52"/>
      <c r="T45" s="48">
        <f t="shared" si="20"/>
        <v>0</v>
      </c>
      <c r="U45" s="49"/>
      <c r="V45" s="50"/>
      <c r="W45" s="51"/>
      <c r="X45" s="52"/>
      <c r="Y45" s="53">
        <f>AA45+AC45+AE45+AG45+AI45+AK45+AM45</f>
        <v>87.75</v>
      </c>
      <c r="Z45" s="110"/>
      <c r="AA45" s="55"/>
      <c r="AB45" s="110"/>
      <c r="AC45" s="55"/>
      <c r="AD45" s="84">
        <v>7</v>
      </c>
      <c r="AE45" s="85">
        <f>25*0.9*1.5</f>
        <v>33.75</v>
      </c>
      <c r="AF45" s="117"/>
      <c r="AG45" s="55"/>
      <c r="AH45" s="117"/>
      <c r="AI45" s="55"/>
      <c r="AJ45" s="110">
        <v>2</v>
      </c>
      <c r="AK45" s="55">
        <f>60*0.9</f>
        <v>54</v>
      </c>
      <c r="AL45" s="148"/>
      <c r="AM45" s="55"/>
      <c r="AN45" s="14">
        <v>4</v>
      </c>
      <c r="AO45" s="87">
        <f>40*0.9</f>
        <v>36</v>
      </c>
      <c r="AP45" s="95">
        <f t="shared" si="22"/>
        <v>0</v>
      </c>
      <c r="AQ45" s="97"/>
      <c r="AR45" s="92"/>
      <c r="AS45" s="89">
        <f>AU45+AY45+BA45+BC45</f>
        <v>108</v>
      </c>
      <c r="AT45" s="11"/>
      <c r="AU45" s="10"/>
      <c r="AV45" s="18">
        <v>6</v>
      </c>
      <c r="AW45" s="17">
        <f>30*0.8</f>
        <v>24</v>
      </c>
      <c r="AX45" s="101">
        <v>8</v>
      </c>
      <c r="AY45" s="102">
        <f>20*0.8*1.5</f>
        <v>24</v>
      </c>
      <c r="AZ45" s="101">
        <v>4</v>
      </c>
      <c r="BA45" s="102">
        <f>30*0.8*1.5</f>
        <v>36</v>
      </c>
      <c r="BB45" s="11">
        <v>2</v>
      </c>
      <c r="BC45" s="12">
        <f>60*0.8</f>
        <v>48</v>
      </c>
      <c r="BD45" s="13">
        <f>BF45+BH45+BJ45+BL45+BN45+BP45</f>
        <v>0</v>
      </c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3">
        <f t="shared" ref="BQ45:BQ50" si="55">BS45+BU45+BW45+BY45+CA45+CC45+CE45+CG45</f>
        <v>30</v>
      </c>
      <c r="BR45" s="51"/>
      <c r="BS45" s="50"/>
      <c r="BT45" s="51"/>
      <c r="BU45" s="50"/>
      <c r="BV45" s="51"/>
      <c r="BW45" s="50"/>
      <c r="BX45" s="51">
        <v>6</v>
      </c>
      <c r="BY45" s="50">
        <f>30</f>
        <v>30</v>
      </c>
      <c r="BZ45" s="51"/>
      <c r="CA45" s="50"/>
      <c r="CB45" s="51"/>
      <c r="CC45" s="50"/>
      <c r="CD45" s="51"/>
      <c r="CE45" s="50"/>
      <c r="CF45" s="51"/>
      <c r="CG45" s="52"/>
      <c r="CH45" s="53">
        <f>CJ45+CL45+CN45+CP45+CR45+CT45</f>
        <v>0</v>
      </c>
      <c r="CI45" s="51"/>
      <c r="CJ45" s="50"/>
      <c r="CK45" s="51"/>
      <c r="CL45" s="50"/>
      <c r="CM45" s="51"/>
      <c r="CN45" s="50"/>
      <c r="CO45" s="51"/>
      <c r="CP45" s="50"/>
      <c r="CQ45" s="51"/>
      <c r="CR45" s="50"/>
      <c r="CS45" s="51"/>
      <c r="CT45" s="52"/>
      <c r="CU45" s="53">
        <f>CW45+CY45+DA45+DC45+DE45</f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>
        <f t="shared" si="24"/>
        <v>0</v>
      </c>
      <c r="DG45" s="51"/>
      <c r="DH45" s="50"/>
      <c r="DI45" s="51"/>
      <c r="DJ45" s="50"/>
      <c r="DK45" s="51"/>
      <c r="DL45" s="52"/>
      <c r="DM45" s="53">
        <f>DO45+DQ45+DS45+DU45+DW45+DY45+EA45+EC45</f>
        <v>0</v>
      </c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>
        <f>EF45+EH45+EJ45+EL45+EN45+EP45+ER45+ET45+EV45+EX45</f>
        <v>0</v>
      </c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53">
        <f t="shared" si="25"/>
        <v>0</v>
      </c>
      <c r="EZ45" s="51"/>
      <c r="FA45" s="50"/>
      <c r="FB45" s="51"/>
      <c r="FC45" s="52"/>
      <c r="FD45" s="53">
        <f t="shared" si="53"/>
        <v>0</v>
      </c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>
        <f t="shared" si="54"/>
        <v>0</v>
      </c>
      <c r="FR45" s="122"/>
      <c r="FS45" s="122"/>
      <c r="FT45" s="51"/>
      <c r="FU45" s="50"/>
      <c r="FV45" s="51"/>
      <c r="FW45" s="50"/>
      <c r="FX45" s="50"/>
      <c r="FY45" s="50"/>
      <c r="FZ45" s="50"/>
      <c r="GA45" s="50"/>
      <c r="GB45" s="51"/>
      <c r="GC45" s="52"/>
      <c r="GD45" s="53">
        <f>GF45+GH45+GJ45+GL45+GN45</f>
        <v>0</v>
      </c>
      <c r="GE45" s="51"/>
      <c r="GF45" s="50"/>
      <c r="GG45" s="51"/>
      <c r="GH45" s="50"/>
      <c r="GI45" s="51"/>
      <c r="GJ45" s="50"/>
      <c r="GK45" s="51"/>
      <c r="GL45" s="50"/>
      <c r="GM45" s="51"/>
      <c r="GN45" s="52"/>
      <c r="GO45" s="48">
        <f>GQ45+GS45+GU45+GW45+GY45+HA45+HC45</f>
        <v>0</v>
      </c>
      <c r="GP45" s="136"/>
      <c r="GQ45" s="140"/>
      <c r="GR45" s="51"/>
      <c r="GS45" s="50"/>
      <c r="GT45" s="51"/>
      <c r="GU45" s="50"/>
      <c r="GV45" s="129"/>
      <c r="GW45" s="50"/>
      <c r="GX45" s="51"/>
      <c r="GY45" s="50"/>
      <c r="GZ45" s="51"/>
      <c r="HA45" s="50"/>
      <c r="HB45" s="51"/>
      <c r="HC45" s="52"/>
      <c r="HD45" s="48">
        <f>HF45+HH45+HJ45+HL45+HN45+HP45+HR45</f>
        <v>0</v>
      </c>
      <c r="HE45" s="136"/>
      <c r="HF45" s="140"/>
      <c r="HG45" s="51"/>
      <c r="HH45" s="50"/>
      <c r="HI45" s="51"/>
      <c r="HJ45" s="50"/>
      <c r="HK45" s="129"/>
      <c r="HL45" s="50"/>
      <c r="HM45" s="51"/>
      <c r="HN45" s="50"/>
      <c r="HO45" s="51"/>
      <c r="HP45" s="50"/>
      <c r="HQ45" s="51"/>
      <c r="HR45" s="52"/>
      <c r="HS45" s="48">
        <f t="shared" si="50"/>
        <v>0</v>
      </c>
      <c r="HT45" s="136"/>
      <c r="HU45" s="140"/>
      <c r="HV45" s="51"/>
      <c r="HW45" s="50"/>
      <c r="HX45" s="51"/>
      <c r="HY45" s="50"/>
      <c r="HZ45" s="129"/>
      <c r="IA45" s="50"/>
      <c r="IB45" s="51"/>
      <c r="IC45" s="50"/>
      <c r="ID45" s="51"/>
      <c r="IE45" s="50"/>
      <c r="IF45" s="129"/>
      <c r="IG45" s="50"/>
      <c r="IH45" s="129"/>
      <c r="II45" s="50"/>
      <c r="IJ45" s="51"/>
      <c r="IK45" s="52"/>
      <c r="IL45" s="48">
        <f t="shared" si="48"/>
        <v>0</v>
      </c>
      <c r="IM45" s="136"/>
      <c r="IN45" s="140"/>
      <c r="IO45" s="51"/>
      <c r="IP45" s="52"/>
      <c r="IQ45" s="48">
        <f t="shared" si="29"/>
        <v>0</v>
      </c>
      <c r="IR45" s="51"/>
      <c r="IS45" s="52"/>
      <c r="IT45" s="48">
        <f>IV45+IX45+IZ45+JB45+JD45+JF45+JH45</f>
        <v>80</v>
      </c>
      <c r="IU45" s="136">
        <v>2</v>
      </c>
      <c r="IV45" s="140">
        <f>80</f>
        <v>80</v>
      </c>
      <c r="IW45" s="51"/>
      <c r="IX45" s="50"/>
      <c r="IY45" s="129"/>
      <c r="IZ45" s="50"/>
      <c r="JA45" s="129"/>
      <c r="JB45" s="50"/>
      <c r="JC45" s="51"/>
      <c r="JD45" s="50"/>
      <c r="JE45" s="51"/>
      <c r="JF45" s="50"/>
      <c r="JG45" s="51"/>
      <c r="JH45" s="52"/>
      <c r="JI45" s="48">
        <f t="shared" si="52"/>
        <v>0</v>
      </c>
      <c r="JJ45" s="136"/>
      <c r="JK45" s="140"/>
      <c r="JL45" s="129"/>
      <c r="JM45" s="50"/>
      <c r="JN45" s="51"/>
      <c r="JO45" s="52"/>
      <c r="JP45" s="48">
        <f t="shared" si="31"/>
        <v>0</v>
      </c>
      <c r="JQ45" s="51"/>
      <c r="JR45" s="52"/>
    </row>
    <row r="46" spans="1:278" ht="15" customHeight="1" x14ac:dyDescent="0.3">
      <c r="A46" s="27">
        <v>10</v>
      </c>
      <c r="B46" s="37">
        <v>7110</v>
      </c>
      <c r="C46" s="30" t="s">
        <v>247</v>
      </c>
      <c r="D46" s="38">
        <v>2009</v>
      </c>
      <c r="E46" s="62">
        <f t="shared" si="18"/>
        <v>192.35</v>
      </c>
      <c r="F46" s="47" t="s">
        <v>409</v>
      </c>
      <c r="G46" s="47"/>
      <c r="H46" s="47" t="s">
        <v>428</v>
      </c>
      <c r="I46" s="47"/>
      <c r="J46" s="48">
        <f>N46+P46</f>
        <v>14</v>
      </c>
      <c r="K46" s="16">
        <v>5</v>
      </c>
      <c r="L46" s="17">
        <f>35*0.4</f>
        <v>14</v>
      </c>
      <c r="M46" s="51">
        <v>5</v>
      </c>
      <c r="N46" s="50">
        <f>35*0.4</f>
        <v>14</v>
      </c>
      <c r="O46" s="51"/>
      <c r="P46" s="52"/>
      <c r="Q46" s="48">
        <f t="shared" si="19"/>
        <v>0</v>
      </c>
      <c r="R46" s="49"/>
      <c r="S46" s="52"/>
      <c r="T46" s="48">
        <f t="shared" si="20"/>
        <v>0</v>
      </c>
      <c r="U46" s="49"/>
      <c r="V46" s="50"/>
      <c r="W46" s="51"/>
      <c r="X46" s="52"/>
      <c r="Y46" s="53">
        <f>AA46+AC46+AE46+AG46+AI46+AK46+AM46+AO46</f>
        <v>0</v>
      </c>
      <c r="Z46" s="117"/>
      <c r="AA46" s="55"/>
      <c r="AB46" s="117"/>
      <c r="AC46" s="55"/>
      <c r="AD46" s="117"/>
      <c r="AE46" s="55"/>
      <c r="AF46" s="117"/>
      <c r="AG46" s="55"/>
      <c r="AH46" s="117"/>
      <c r="AI46" s="55"/>
      <c r="AJ46" s="117"/>
      <c r="AK46" s="55"/>
      <c r="AL46" s="114"/>
      <c r="AM46" s="55"/>
      <c r="AN46" s="117"/>
      <c r="AO46" s="88"/>
      <c r="AP46" s="95">
        <f t="shared" si="22"/>
        <v>0</v>
      </c>
      <c r="AQ46" s="97"/>
      <c r="AR46" s="92"/>
      <c r="AS46" s="89"/>
      <c r="AT46" s="11"/>
      <c r="AU46" s="10"/>
      <c r="AV46" s="11"/>
      <c r="AW46" s="10"/>
      <c r="AX46" s="11"/>
      <c r="AY46" s="10"/>
      <c r="AZ46" s="11"/>
      <c r="BA46" s="10"/>
      <c r="BB46" s="11"/>
      <c r="BC46" s="12"/>
      <c r="BD46" s="13">
        <f>BJ46+BL46+BN46+BP46</f>
        <v>120.74999999999999</v>
      </c>
      <c r="BE46" s="18">
        <v>9</v>
      </c>
      <c r="BF46" s="17">
        <f>10*0.7</f>
        <v>7</v>
      </c>
      <c r="BG46" s="18">
        <v>7</v>
      </c>
      <c r="BH46" s="17">
        <f>25*0.7</f>
        <v>17.5</v>
      </c>
      <c r="BI46" s="11"/>
      <c r="BJ46" s="10"/>
      <c r="BK46" s="101">
        <v>3</v>
      </c>
      <c r="BL46" s="102">
        <f>45*0.7*1.5</f>
        <v>47.249999999999993</v>
      </c>
      <c r="BM46" s="11">
        <v>3</v>
      </c>
      <c r="BN46" s="10">
        <f>45*0.7</f>
        <v>31.499999999999996</v>
      </c>
      <c r="BO46" s="101">
        <v>2</v>
      </c>
      <c r="BP46" s="103">
        <f>40*0.7*1.5</f>
        <v>42</v>
      </c>
      <c r="BQ46" s="13">
        <f t="shared" si="55"/>
        <v>0</v>
      </c>
      <c r="BR46" s="51"/>
      <c r="BS46" s="50"/>
      <c r="BT46" s="51"/>
      <c r="BU46" s="50"/>
      <c r="BV46" s="51"/>
      <c r="BW46" s="50"/>
      <c r="BX46" s="51"/>
      <c r="BY46" s="50"/>
      <c r="BZ46" s="51"/>
      <c r="CA46" s="50"/>
      <c r="CB46" s="51"/>
      <c r="CC46" s="50"/>
      <c r="CD46" s="51"/>
      <c r="CE46" s="50"/>
      <c r="CF46" s="51"/>
      <c r="CG46" s="52"/>
      <c r="CH46" s="53"/>
      <c r="CI46" s="51"/>
      <c r="CJ46" s="50"/>
      <c r="CK46" s="51"/>
      <c r="CL46" s="50"/>
      <c r="CM46" s="51"/>
      <c r="CN46" s="50"/>
      <c r="CO46" s="51"/>
      <c r="CP46" s="50"/>
      <c r="CQ46" s="51"/>
      <c r="CR46" s="50"/>
      <c r="CS46" s="51"/>
      <c r="CT46" s="52"/>
      <c r="CU46" s="53"/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>
        <f t="shared" si="24"/>
        <v>0</v>
      </c>
      <c r="DG46" s="51"/>
      <c r="DH46" s="50"/>
      <c r="DI46" s="51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1"/>
      <c r="EP46" s="50"/>
      <c r="EQ46" s="51"/>
      <c r="ER46" s="50"/>
      <c r="ES46" s="51"/>
      <c r="ET46" s="50"/>
      <c r="EU46" s="51"/>
      <c r="EV46" s="50"/>
      <c r="EW46" s="51"/>
      <c r="EX46" s="52"/>
      <c r="EY46" s="53">
        <f t="shared" si="25"/>
        <v>0</v>
      </c>
      <c r="EZ46" s="51"/>
      <c r="FA46" s="50"/>
      <c r="FB46" s="51"/>
      <c r="FC46" s="52"/>
      <c r="FD46" s="53">
        <f t="shared" si="53"/>
        <v>0</v>
      </c>
      <c r="FE46" s="51"/>
      <c r="FF46" s="50"/>
      <c r="FG46" s="51"/>
      <c r="FH46" s="50"/>
      <c r="FI46" s="51"/>
      <c r="FJ46" s="50"/>
      <c r="FK46" s="51"/>
      <c r="FL46" s="50"/>
      <c r="FM46" s="51"/>
      <c r="FN46" s="50"/>
      <c r="FO46" s="51"/>
      <c r="FP46" s="52"/>
      <c r="FQ46" s="53">
        <f t="shared" si="54"/>
        <v>0</v>
      </c>
      <c r="FR46" s="153"/>
      <c r="FS46" s="150"/>
      <c r="FT46" s="51"/>
      <c r="FU46" s="50"/>
      <c r="FV46" s="51"/>
      <c r="FW46" s="50"/>
      <c r="FX46" s="51"/>
      <c r="FY46" s="50"/>
      <c r="FZ46" s="51"/>
      <c r="GA46" s="50"/>
      <c r="GB46" s="51"/>
      <c r="GC46" s="52"/>
      <c r="GD46" s="53"/>
      <c r="GE46" s="51"/>
      <c r="GF46" s="50"/>
      <c r="GG46" s="51"/>
      <c r="GH46" s="50"/>
      <c r="GI46" s="51"/>
      <c r="GJ46" s="50"/>
      <c r="GK46" s="51"/>
      <c r="GL46" s="50"/>
      <c r="GM46" s="51"/>
      <c r="GN46" s="52"/>
      <c r="GO46" s="48"/>
      <c r="GP46" s="136"/>
      <c r="GQ46" s="140"/>
      <c r="GR46" s="51"/>
      <c r="GS46" s="50"/>
      <c r="GT46" s="51"/>
      <c r="GU46" s="50"/>
      <c r="GV46" s="129"/>
      <c r="GW46" s="50"/>
      <c r="GX46" s="51"/>
      <c r="GY46" s="50"/>
      <c r="GZ46" s="51"/>
      <c r="HA46" s="50"/>
      <c r="HB46" s="51"/>
      <c r="HC46" s="52"/>
      <c r="HD46" s="48">
        <f>HF46+HH46+HJ46+HL46+HN46+HR46</f>
        <v>57.6</v>
      </c>
      <c r="HE46" s="136"/>
      <c r="HF46" s="140"/>
      <c r="HG46" s="51"/>
      <c r="HH46" s="50"/>
      <c r="HI46" s="51"/>
      <c r="HJ46" s="50"/>
      <c r="HK46" s="129">
        <v>2</v>
      </c>
      <c r="HL46" s="50">
        <f>60*0.8</f>
        <v>48</v>
      </c>
      <c r="HM46" s="101">
        <v>9</v>
      </c>
      <c r="HN46" s="102">
        <f>8*0.8*1.5</f>
        <v>9.6000000000000014</v>
      </c>
      <c r="HO46" s="18">
        <v>8</v>
      </c>
      <c r="HP46" s="18" t="s">
        <v>65</v>
      </c>
      <c r="HQ46" s="51"/>
      <c r="HR46" s="52"/>
      <c r="HS46" s="48">
        <f t="shared" si="50"/>
        <v>0</v>
      </c>
      <c r="HT46" s="136"/>
      <c r="HU46" s="140"/>
      <c r="HV46" s="51"/>
      <c r="HW46" s="50"/>
      <c r="HX46" s="51"/>
      <c r="HY46" s="50"/>
      <c r="HZ46" s="129"/>
      <c r="IA46" s="50"/>
      <c r="IB46" s="51"/>
      <c r="IC46" s="50"/>
      <c r="ID46" s="51"/>
      <c r="IE46" s="50"/>
      <c r="IF46" s="129"/>
      <c r="IG46" s="50"/>
      <c r="IH46" s="129"/>
      <c r="II46" s="50"/>
      <c r="IJ46" s="51"/>
      <c r="IK46" s="52"/>
      <c r="IL46" s="48">
        <f t="shared" si="48"/>
        <v>0</v>
      </c>
      <c r="IM46" s="136"/>
      <c r="IN46" s="140"/>
      <c r="IO46" s="51"/>
      <c r="IP46" s="52"/>
      <c r="IQ46" s="48">
        <f t="shared" si="29"/>
        <v>0</v>
      </c>
      <c r="IR46" s="51"/>
      <c r="IS46" s="52"/>
      <c r="IT46" s="48">
        <f>IV46+IX46+IZ46+JB46+JD46+JF46+JH46</f>
        <v>0</v>
      </c>
      <c r="IU46" s="136"/>
      <c r="IV46" s="140"/>
      <c r="IW46" s="51"/>
      <c r="IX46" s="50"/>
      <c r="IY46" s="129"/>
      <c r="IZ46" s="50"/>
      <c r="JA46" s="129"/>
      <c r="JB46" s="50"/>
      <c r="JC46" s="51"/>
      <c r="JD46" s="50"/>
      <c r="JE46" s="51"/>
      <c r="JF46" s="50"/>
      <c r="JG46" s="51"/>
      <c r="JH46" s="52"/>
      <c r="JI46" s="48">
        <f t="shared" si="52"/>
        <v>0</v>
      </c>
      <c r="JJ46" s="136"/>
      <c r="JK46" s="140"/>
      <c r="JL46" s="129"/>
      <c r="JM46" s="50"/>
      <c r="JN46" s="51"/>
      <c r="JO46" s="52"/>
      <c r="JP46" s="48">
        <f t="shared" si="31"/>
        <v>0</v>
      </c>
      <c r="JQ46" s="51"/>
      <c r="JR46" s="52"/>
    </row>
    <row r="47" spans="1:278" ht="15" hidden="1" customHeight="1" x14ac:dyDescent="0.3">
      <c r="B47" s="37">
        <v>5600</v>
      </c>
      <c r="C47" s="30" t="s">
        <v>45</v>
      </c>
      <c r="D47" s="39">
        <v>2006</v>
      </c>
      <c r="E47" s="62">
        <f t="shared" si="18"/>
        <v>299</v>
      </c>
      <c r="F47" s="47" t="s">
        <v>414</v>
      </c>
      <c r="G47" s="47"/>
      <c r="H47" s="47" t="s">
        <v>473</v>
      </c>
      <c r="I47" s="47" t="s">
        <v>474</v>
      </c>
      <c r="J47" s="48">
        <f t="shared" ref="J47:J78" si="56">L47+N47+P47</f>
        <v>0</v>
      </c>
      <c r="K47" s="49"/>
      <c r="L47" s="50"/>
      <c r="M47" s="51"/>
      <c r="N47" s="50"/>
      <c r="O47" s="51"/>
      <c r="P47" s="52"/>
      <c r="Q47" s="48">
        <f t="shared" si="19"/>
        <v>0</v>
      </c>
      <c r="R47" s="49"/>
      <c r="S47" s="52"/>
      <c r="T47" s="48">
        <f t="shared" si="20"/>
        <v>42</v>
      </c>
      <c r="U47" s="49">
        <v>3</v>
      </c>
      <c r="V47" s="50">
        <f>60*0.7</f>
        <v>42</v>
      </c>
      <c r="W47" s="51"/>
      <c r="X47" s="52"/>
      <c r="Y47" s="53">
        <f>AA47+AC47+AE47+AI47+AK47+AM47+AO47</f>
        <v>72</v>
      </c>
      <c r="Z47" s="148">
        <v>2</v>
      </c>
      <c r="AA47" s="55">
        <f>80*0.9</f>
        <v>72</v>
      </c>
      <c r="AB47" s="148"/>
      <c r="AC47" s="55"/>
      <c r="AD47" s="120"/>
      <c r="AE47" s="55"/>
      <c r="AF47" s="14">
        <v>5</v>
      </c>
      <c r="AG47" s="15">
        <f>26*0.9</f>
        <v>23.400000000000002</v>
      </c>
      <c r="AH47" s="105"/>
      <c r="AI47" s="55"/>
      <c r="AJ47" s="54"/>
      <c r="AK47" s="55"/>
      <c r="AL47" s="120"/>
      <c r="AM47" s="55"/>
      <c r="AN47" s="120"/>
      <c r="AO47" s="88"/>
      <c r="AP47" s="95">
        <f t="shared" si="22"/>
        <v>0</v>
      </c>
      <c r="AQ47" s="97"/>
      <c r="AR47" s="92"/>
      <c r="AS47" s="89">
        <f>AU47+AW47+AY47+BA47+BC47</f>
        <v>64</v>
      </c>
      <c r="AT47" s="11">
        <v>2</v>
      </c>
      <c r="AU47" s="10">
        <f>80*0.8</f>
        <v>64</v>
      </c>
      <c r="AV47" s="11"/>
      <c r="AW47" s="10"/>
      <c r="AX47" s="11"/>
      <c r="AY47" s="10"/>
      <c r="AZ47" s="11"/>
      <c r="BA47" s="10"/>
      <c r="BB47" s="11"/>
      <c r="BC47" s="12"/>
      <c r="BD47" s="13">
        <f t="shared" ref="BD47:BD63" si="57">BF47+BH47+BJ47+BL47+BN47+BP47</f>
        <v>0</v>
      </c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 t="shared" si="55"/>
        <v>45</v>
      </c>
      <c r="BR47" s="51"/>
      <c r="BS47" s="50"/>
      <c r="BT47" s="51"/>
      <c r="BU47" s="50"/>
      <c r="BV47" s="51"/>
      <c r="BW47" s="50"/>
      <c r="BX47" s="51"/>
      <c r="BY47" s="50"/>
      <c r="BZ47" s="51">
        <v>3</v>
      </c>
      <c r="CA47" s="50">
        <f>45</f>
        <v>45</v>
      </c>
      <c r="CB47" s="51"/>
      <c r="CC47" s="50"/>
      <c r="CD47" s="51"/>
      <c r="CE47" s="50"/>
      <c r="CF47" s="51"/>
      <c r="CG47" s="52"/>
      <c r="CH47" s="53">
        <f>CJ47+CL47+CN47+CP47+CT47</f>
        <v>76</v>
      </c>
      <c r="CI47" s="51">
        <v>2</v>
      </c>
      <c r="CJ47" s="50">
        <f>80*0.8</f>
        <v>64</v>
      </c>
      <c r="CK47" s="51"/>
      <c r="CL47" s="50"/>
      <c r="CM47" s="51"/>
      <c r="CN47" s="50"/>
      <c r="CO47" s="51"/>
      <c r="CP47" s="50"/>
      <c r="CQ47" s="18">
        <v>5</v>
      </c>
      <c r="CR47" s="17">
        <f>18*0.8</f>
        <v>14.4</v>
      </c>
      <c r="CS47" s="101">
        <v>8</v>
      </c>
      <c r="CT47" s="103">
        <f>10*0.8*1.5</f>
        <v>12</v>
      </c>
      <c r="CU47" s="53">
        <f t="shared" ref="CU47:CU52" si="58">CW47+CY47+DA47+DC47+DE47</f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>
        <f t="shared" si="24"/>
        <v>0</v>
      </c>
      <c r="DG47" s="51"/>
      <c r="DH47" s="50"/>
      <c r="DI47" s="51"/>
      <c r="DJ47" s="50"/>
      <c r="DK47" s="51"/>
      <c r="DL47" s="52"/>
      <c r="DM47" s="53">
        <f t="shared" ref="DM47:DM52" si="59">DO47+DQ47+DS47+DU47+DW47+DY47+EA47+EC47</f>
        <v>0</v>
      </c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>
        <f t="shared" ref="ED47:ED52" si="60">EF47+EH47+EJ47+EL47+EN47+EP47+ER47+ET47+EV47+EX47</f>
        <v>0</v>
      </c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53">
        <f t="shared" si="25"/>
        <v>0</v>
      </c>
      <c r="EZ47" s="51"/>
      <c r="FA47" s="50"/>
      <c r="FB47" s="51"/>
      <c r="FC47" s="52"/>
      <c r="FD47" s="53">
        <f t="shared" si="53"/>
        <v>0</v>
      </c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>
        <f t="shared" si="54"/>
        <v>0</v>
      </c>
      <c r="FR47" s="122"/>
      <c r="FS47" s="122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>
        <f>GF47+GH47+GJ47+GL47+GN47</f>
        <v>0</v>
      </c>
      <c r="GE47" s="51"/>
      <c r="GF47" s="50"/>
      <c r="GG47" s="51"/>
      <c r="GH47" s="50"/>
      <c r="GI47" s="51"/>
      <c r="GJ47" s="50"/>
      <c r="GK47" s="51"/>
      <c r="GL47" s="50"/>
      <c r="GM47" s="51"/>
      <c r="GN47" s="52"/>
      <c r="GO47" s="48">
        <f>GQ47+GS47+GU47+GW47+GY47+HA47+HC47</f>
        <v>0</v>
      </c>
      <c r="GP47" s="136"/>
      <c r="GQ47" s="140"/>
      <c r="GR47" s="51"/>
      <c r="GS47" s="50"/>
      <c r="GT47" s="51"/>
      <c r="GU47" s="50"/>
      <c r="GV47" s="129"/>
      <c r="GW47" s="50"/>
      <c r="GX47" s="51"/>
      <c r="GY47" s="50"/>
      <c r="GZ47" s="51"/>
      <c r="HA47" s="50"/>
      <c r="HB47" s="51"/>
      <c r="HC47" s="52"/>
      <c r="HD47" s="48">
        <f t="shared" ref="HD47:HD52" si="61">HF47+HH47+HJ47+HL47+HN47+HP47+HR47</f>
        <v>0</v>
      </c>
      <c r="HE47" s="136"/>
      <c r="HF47" s="140"/>
      <c r="HG47" s="51"/>
      <c r="HH47" s="50"/>
      <c r="HI47" s="51"/>
      <c r="HJ47" s="50"/>
      <c r="HK47" s="129"/>
      <c r="HL47" s="50"/>
      <c r="HM47" s="51"/>
      <c r="HN47" s="50"/>
      <c r="HO47" s="51"/>
      <c r="HP47" s="50"/>
      <c r="HQ47" s="51"/>
      <c r="HR47" s="52"/>
      <c r="HS47" s="48">
        <f t="shared" si="50"/>
        <v>0</v>
      </c>
      <c r="HT47" s="136"/>
      <c r="HU47" s="140"/>
      <c r="HV47" s="51"/>
      <c r="HW47" s="50"/>
      <c r="HX47" s="51"/>
      <c r="HY47" s="50"/>
      <c r="HZ47" s="129"/>
      <c r="IA47" s="50"/>
      <c r="IB47" s="51"/>
      <c r="IC47" s="50"/>
      <c r="ID47" s="51"/>
      <c r="IE47" s="50"/>
      <c r="IF47" s="129"/>
      <c r="IG47" s="50"/>
      <c r="IH47" s="129"/>
      <c r="II47" s="50"/>
      <c r="IJ47" s="51"/>
      <c r="IK47" s="52"/>
      <c r="IL47" s="48">
        <f t="shared" si="48"/>
        <v>0</v>
      </c>
      <c r="IM47" s="136"/>
      <c r="IN47" s="140"/>
      <c r="IO47" s="51"/>
      <c r="IP47" s="52"/>
      <c r="IQ47" s="48">
        <f t="shared" si="29"/>
        <v>0</v>
      </c>
      <c r="IR47" s="51"/>
      <c r="IS47" s="52"/>
      <c r="IT47" s="48">
        <f>IV47+IX47+IZ47+JB47+JD47+JF47+JH47</f>
        <v>0</v>
      </c>
      <c r="IU47" s="136"/>
      <c r="IV47" s="140"/>
      <c r="IW47" s="51"/>
      <c r="IX47" s="50"/>
      <c r="IY47" s="129"/>
      <c r="IZ47" s="50"/>
      <c r="JA47" s="129"/>
      <c r="JB47" s="50"/>
      <c r="JC47" s="51"/>
      <c r="JD47" s="50"/>
      <c r="JE47" s="51"/>
      <c r="JF47" s="50"/>
      <c r="JG47" s="51"/>
      <c r="JH47" s="52"/>
      <c r="JI47" s="48">
        <f t="shared" si="52"/>
        <v>0</v>
      </c>
      <c r="JJ47" s="136"/>
      <c r="JK47" s="140"/>
      <c r="JL47" s="129"/>
      <c r="JM47" s="50"/>
      <c r="JN47" s="51"/>
      <c r="JO47" s="52"/>
      <c r="JP47" s="48">
        <f t="shared" si="31"/>
        <v>0</v>
      </c>
      <c r="JQ47" s="51"/>
      <c r="JR47" s="52"/>
    </row>
    <row r="48" spans="1:278" ht="15" hidden="1" customHeight="1" x14ac:dyDescent="0.3">
      <c r="B48" s="37">
        <v>4333</v>
      </c>
      <c r="C48" s="30" t="s">
        <v>86</v>
      </c>
      <c r="D48" s="39">
        <v>2003</v>
      </c>
      <c r="E48" s="62">
        <f t="shared" si="18"/>
        <v>296.8</v>
      </c>
      <c r="F48" s="47" t="s">
        <v>413</v>
      </c>
      <c r="G48" s="47"/>
      <c r="H48" s="47" t="s">
        <v>499</v>
      </c>
      <c r="I48" s="47"/>
      <c r="J48" s="48">
        <f t="shared" si="56"/>
        <v>0</v>
      </c>
      <c r="K48" s="49"/>
      <c r="L48" s="50"/>
      <c r="M48" s="51"/>
      <c r="N48" s="50"/>
      <c r="O48" s="51"/>
      <c r="P48" s="52"/>
      <c r="Q48" s="48">
        <f t="shared" si="19"/>
        <v>0</v>
      </c>
      <c r="R48" s="49"/>
      <c r="S48" s="52"/>
      <c r="T48" s="48">
        <f t="shared" si="20"/>
        <v>0</v>
      </c>
      <c r="U48" s="49"/>
      <c r="V48" s="50"/>
      <c r="W48" s="51"/>
      <c r="X48" s="52"/>
      <c r="Y48" s="53">
        <f>AA48+AC48+AE48+AG48+AI48+AK48+AM48+AO48</f>
        <v>40.5</v>
      </c>
      <c r="Z48" s="54"/>
      <c r="AA48" s="55"/>
      <c r="AB48" s="54"/>
      <c r="AC48" s="55"/>
      <c r="AD48" s="105"/>
      <c r="AE48" s="55"/>
      <c r="AF48" s="105">
        <v>8</v>
      </c>
      <c r="AG48" s="55">
        <f>15*0.9</f>
        <v>13.5</v>
      </c>
      <c r="AH48" s="105"/>
      <c r="AI48" s="55"/>
      <c r="AJ48" s="54"/>
      <c r="AK48" s="55"/>
      <c r="AL48" s="84">
        <v>4</v>
      </c>
      <c r="AM48" s="85">
        <f>20*0.9*1.5</f>
        <v>27</v>
      </c>
      <c r="AN48" s="54"/>
      <c r="AO48" s="88"/>
      <c r="AP48" s="95">
        <f t="shared" si="22"/>
        <v>0</v>
      </c>
      <c r="AQ48" s="97"/>
      <c r="AR48" s="92"/>
      <c r="AS48" s="89">
        <f>AW48+AY48+BA48+BC48</f>
        <v>64</v>
      </c>
      <c r="AT48" s="18">
        <v>7</v>
      </c>
      <c r="AU48" s="17">
        <f>25*0.8</f>
        <v>20</v>
      </c>
      <c r="AV48" s="11">
        <v>2</v>
      </c>
      <c r="AW48" s="10">
        <f>80*0.8</f>
        <v>64</v>
      </c>
      <c r="AX48" s="11"/>
      <c r="AY48" s="10"/>
      <c r="AZ48" s="11"/>
      <c r="BA48" s="10"/>
      <c r="BB48" s="11"/>
      <c r="BC48" s="12"/>
      <c r="BD48" s="13">
        <f t="shared" si="57"/>
        <v>0</v>
      </c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 t="shared" si="55"/>
        <v>30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101">
        <v>4</v>
      </c>
      <c r="CG48" s="103">
        <f>20*1.5</f>
        <v>30</v>
      </c>
      <c r="CH48" s="53">
        <f>CJ48+CL48+CN48+CP48+CR48+CT48</f>
        <v>20.8</v>
      </c>
      <c r="CI48" s="51"/>
      <c r="CJ48" s="50"/>
      <c r="CK48" s="51"/>
      <c r="CL48" s="50"/>
      <c r="CM48" s="51">
        <v>5</v>
      </c>
      <c r="CN48" s="50">
        <f>26*0.8</f>
        <v>20.8</v>
      </c>
      <c r="CO48" s="51"/>
      <c r="CP48" s="50"/>
      <c r="CQ48" s="51"/>
      <c r="CR48" s="50"/>
      <c r="CS48" s="51"/>
      <c r="CT48" s="52"/>
      <c r="CU48" s="53">
        <f t="shared" si="58"/>
        <v>54</v>
      </c>
      <c r="CV48" s="51"/>
      <c r="CW48" s="50"/>
      <c r="CX48" s="51"/>
      <c r="CY48" s="50"/>
      <c r="CZ48" s="51"/>
      <c r="DA48" s="50"/>
      <c r="DB48" s="51"/>
      <c r="DC48" s="50"/>
      <c r="DD48" s="101">
        <v>4</v>
      </c>
      <c r="DE48" s="103">
        <f>20*1.8*1.5</f>
        <v>54</v>
      </c>
      <c r="DF48" s="53">
        <f t="shared" si="24"/>
        <v>0</v>
      </c>
      <c r="DG48" s="51"/>
      <c r="DH48" s="50"/>
      <c r="DI48" s="51"/>
      <c r="DJ48" s="50"/>
      <c r="DK48" s="51"/>
      <c r="DL48" s="52"/>
      <c r="DM48" s="53">
        <f t="shared" si="59"/>
        <v>0</v>
      </c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>
        <f t="shared" si="60"/>
        <v>0</v>
      </c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25"/>
        <v>0</v>
      </c>
      <c r="EZ48" s="51"/>
      <c r="FA48" s="50"/>
      <c r="FB48" s="51"/>
      <c r="FC48" s="52"/>
      <c r="FD48" s="53">
        <f t="shared" si="53"/>
        <v>0</v>
      </c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>
        <f t="shared" si="54"/>
        <v>0</v>
      </c>
      <c r="FR48" s="122"/>
      <c r="FS48" s="122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53">
        <f>GF48+GH48+GJ48+GL48+GN48</f>
        <v>0</v>
      </c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48">
        <f>GQ48+GS48+GU48+GW48+GY48+HA48+HC48</f>
        <v>0</v>
      </c>
      <c r="GP48" s="136"/>
      <c r="GQ48" s="140"/>
      <c r="GR48" s="51"/>
      <c r="GS48" s="50"/>
      <c r="GT48" s="51"/>
      <c r="GU48" s="50"/>
      <c r="GV48" s="129"/>
      <c r="GW48" s="50"/>
      <c r="GX48" s="51"/>
      <c r="GY48" s="50"/>
      <c r="GZ48" s="51"/>
      <c r="HA48" s="50"/>
      <c r="HB48" s="51"/>
      <c r="HC48" s="52"/>
      <c r="HD48" s="48">
        <f t="shared" si="61"/>
        <v>0</v>
      </c>
      <c r="HE48" s="136"/>
      <c r="HF48" s="140"/>
      <c r="HG48" s="51"/>
      <c r="HH48" s="50"/>
      <c r="HI48" s="51"/>
      <c r="HJ48" s="50"/>
      <c r="HK48" s="129"/>
      <c r="HL48" s="50"/>
      <c r="HM48" s="51"/>
      <c r="HN48" s="50"/>
      <c r="HO48" s="51"/>
      <c r="HP48" s="50"/>
      <c r="HQ48" s="51"/>
      <c r="HR48" s="52"/>
      <c r="HS48" s="48">
        <f>HU48+HW48+HY48+IA48+IC48+IE48+II48+IK48</f>
        <v>32.5</v>
      </c>
      <c r="HT48" s="136"/>
      <c r="HU48" s="140"/>
      <c r="HV48" s="51">
        <v>7</v>
      </c>
      <c r="HW48" s="50">
        <f>25*1.3</f>
        <v>32.5</v>
      </c>
      <c r="HX48" s="51"/>
      <c r="HY48" s="50"/>
      <c r="HZ48" s="129"/>
      <c r="IA48" s="50"/>
      <c r="IB48" s="51"/>
      <c r="IC48" s="50"/>
      <c r="ID48" s="51"/>
      <c r="IE48" s="50"/>
      <c r="IF48" s="133">
        <v>5</v>
      </c>
      <c r="IG48" s="18" t="s">
        <v>65</v>
      </c>
      <c r="IH48" s="129"/>
      <c r="II48" s="50"/>
      <c r="IJ48" s="51"/>
      <c r="IK48" s="52"/>
      <c r="IL48" s="48">
        <f t="shared" si="48"/>
        <v>0</v>
      </c>
      <c r="IM48" s="136"/>
      <c r="IN48" s="140"/>
      <c r="IO48" s="51"/>
      <c r="IP48" s="52"/>
      <c r="IQ48" s="48">
        <f t="shared" si="29"/>
        <v>0</v>
      </c>
      <c r="IR48" s="51"/>
      <c r="IS48" s="52"/>
      <c r="IT48" s="48">
        <f>IV48+IX48+IZ48+JF48</f>
        <v>55</v>
      </c>
      <c r="IU48" s="136"/>
      <c r="IV48" s="140"/>
      <c r="IW48" s="51"/>
      <c r="IX48" s="50"/>
      <c r="IY48" s="129"/>
      <c r="IZ48" s="50"/>
      <c r="JA48" s="133">
        <v>6</v>
      </c>
      <c r="JB48" s="17">
        <f>15</f>
        <v>15</v>
      </c>
      <c r="JC48" s="18">
        <v>4</v>
      </c>
      <c r="JD48" s="17">
        <f>20</f>
        <v>20</v>
      </c>
      <c r="JE48" s="51">
        <v>1</v>
      </c>
      <c r="JF48" s="50">
        <f>55</f>
        <v>55</v>
      </c>
      <c r="JG48" s="18">
        <v>3</v>
      </c>
      <c r="JH48" s="124">
        <f>30</f>
        <v>30</v>
      </c>
      <c r="JI48" s="48">
        <f t="shared" si="52"/>
        <v>0</v>
      </c>
      <c r="JJ48" s="136"/>
      <c r="JK48" s="140"/>
      <c r="JL48" s="129"/>
      <c r="JM48" s="50"/>
      <c r="JN48" s="51"/>
      <c r="JO48" s="52"/>
      <c r="JP48" s="48">
        <f t="shared" si="31"/>
        <v>0</v>
      </c>
      <c r="JQ48" s="51"/>
      <c r="JR48" s="52"/>
    </row>
    <row r="49" spans="1:278" ht="15" hidden="1" customHeight="1" x14ac:dyDescent="0.3">
      <c r="B49" s="37">
        <v>92</v>
      </c>
      <c r="C49" s="30" t="s">
        <v>70</v>
      </c>
      <c r="D49" s="39">
        <v>1989</v>
      </c>
      <c r="E49" s="62">
        <f t="shared" si="18"/>
        <v>296</v>
      </c>
      <c r="F49" s="47" t="s">
        <v>407</v>
      </c>
      <c r="G49" s="47"/>
      <c r="H49" s="47" t="s">
        <v>463</v>
      </c>
      <c r="I49" s="47" t="s">
        <v>423</v>
      </c>
      <c r="J49" s="48">
        <f t="shared" si="56"/>
        <v>0</v>
      </c>
      <c r="K49" s="49"/>
      <c r="L49" s="50"/>
      <c r="M49" s="51"/>
      <c r="N49" s="50"/>
      <c r="O49" s="51"/>
      <c r="P49" s="52"/>
      <c r="Q49" s="48">
        <f t="shared" si="19"/>
        <v>0</v>
      </c>
      <c r="R49" s="49"/>
      <c r="S49" s="52"/>
      <c r="T49" s="48">
        <f t="shared" si="20"/>
        <v>0</v>
      </c>
      <c r="U49" s="49"/>
      <c r="V49" s="50"/>
      <c r="W49" s="51"/>
      <c r="X49" s="52"/>
      <c r="Y49" s="53">
        <f>AA49+AC49+AE49+AG49+AI49+AK49+AM49+AO49</f>
        <v>99</v>
      </c>
      <c r="Z49" s="54"/>
      <c r="AA49" s="55"/>
      <c r="AB49" s="54"/>
      <c r="AC49" s="55"/>
      <c r="AD49" s="114"/>
      <c r="AE49" s="55"/>
      <c r="AF49" s="54"/>
      <c r="AG49" s="55"/>
      <c r="AH49" s="84">
        <v>3</v>
      </c>
      <c r="AI49" s="85">
        <f>45*0.9</f>
        <v>40.5</v>
      </c>
      <c r="AJ49" s="54"/>
      <c r="AK49" s="55"/>
      <c r="AL49" s="84">
        <v>3</v>
      </c>
      <c r="AM49" s="85">
        <f>30*0.9*1.5</f>
        <v>40.5</v>
      </c>
      <c r="AN49" s="54">
        <v>8</v>
      </c>
      <c r="AO49" s="88">
        <f>20*0.9</f>
        <v>18</v>
      </c>
      <c r="AP49" s="95">
        <f t="shared" si="22"/>
        <v>0</v>
      </c>
      <c r="AQ49" s="97"/>
      <c r="AR49" s="92"/>
      <c r="AS49" s="89">
        <f>AU49+AW49+AY49+BA49+BC49</f>
        <v>0</v>
      </c>
      <c r="AT49" s="11"/>
      <c r="AU49" s="10"/>
      <c r="AV49" s="11"/>
      <c r="AW49" s="10"/>
      <c r="AX49" s="11"/>
      <c r="AY49" s="10"/>
      <c r="AZ49" s="11"/>
      <c r="BA49" s="10"/>
      <c r="BB49" s="11"/>
      <c r="BC49" s="12"/>
      <c r="BD49" s="13">
        <f t="shared" si="57"/>
        <v>0</v>
      </c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3">
        <f t="shared" si="55"/>
        <v>105</v>
      </c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101">
        <v>4</v>
      </c>
      <c r="CC49" s="102">
        <f>30*1.5</f>
        <v>45</v>
      </c>
      <c r="CD49" s="51"/>
      <c r="CE49" s="50"/>
      <c r="CF49" s="101">
        <v>2</v>
      </c>
      <c r="CG49" s="103">
        <f>40*1.5</f>
        <v>60</v>
      </c>
      <c r="CH49" s="53">
        <f>CJ49+CL49+CN49+CP49+CR49+CT49</f>
        <v>0</v>
      </c>
      <c r="CI49" s="51"/>
      <c r="CJ49" s="50"/>
      <c r="CK49" s="51"/>
      <c r="CL49" s="50"/>
      <c r="CM49" s="51"/>
      <c r="CN49" s="50"/>
      <c r="CO49" s="50"/>
      <c r="CP49" s="50"/>
      <c r="CQ49" s="51"/>
      <c r="CR49" s="50"/>
      <c r="CS49" s="51"/>
      <c r="CT49" s="52"/>
      <c r="CU49" s="53">
        <f t="shared" si="58"/>
        <v>0</v>
      </c>
      <c r="CV49" s="51"/>
      <c r="CW49" s="50"/>
      <c r="CX49" s="50"/>
      <c r="CY49" s="50"/>
      <c r="CZ49" s="51"/>
      <c r="DA49" s="50"/>
      <c r="DB49" s="51"/>
      <c r="DC49" s="50"/>
      <c r="DD49" s="51"/>
      <c r="DE49" s="52"/>
      <c r="DF49" s="53">
        <f t="shared" si="24"/>
        <v>0</v>
      </c>
      <c r="DG49" s="51"/>
      <c r="DH49" s="50"/>
      <c r="DI49" s="50"/>
      <c r="DJ49" s="50"/>
      <c r="DK49" s="51"/>
      <c r="DL49" s="52"/>
      <c r="DM49" s="53">
        <f t="shared" si="59"/>
        <v>0</v>
      </c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0"/>
      <c r="DY49" s="50"/>
      <c r="DZ49" s="51"/>
      <c r="EA49" s="50"/>
      <c r="EB49" s="51"/>
      <c r="EC49" s="52"/>
      <c r="ED49" s="53">
        <f t="shared" si="60"/>
        <v>0</v>
      </c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0"/>
      <c r="EP49" s="50"/>
      <c r="EQ49" s="51"/>
      <c r="ER49" s="50"/>
      <c r="ES49" s="50"/>
      <c r="ET49" s="50"/>
      <c r="EU49" s="50"/>
      <c r="EV49" s="50"/>
      <c r="EW49" s="51"/>
      <c r="EX49" s="52"/>
      <c r="EY49" s="53">
        <f t="shared" si="25"/>
        <v>0</v>
      </c>
      <c r="EZ49" s="51"/>
      <c r="FA49" s="50"/>
      <c r="FB49" s="51"/>
      <c r="FC49" s="52"/>
      <c r="FD49" s="53">
        <f t="shared" si="53"/>
        <v>0</v>
      </c>
      <c r="FE49" s="51"/>
      <c r="FF49" s="50"/>
      <c r="FG49" s="51"/>
      <c r="FH49" s="50"/>
      <c r="FI49" s="51"/>
      <c r="FJ49" s="50"/>
      <c r="FK49" s="50"/>
      <c r="FL49" s="50"/>
      <c r="FM49" s="51"/>
      <c r="FN49" s="50"/>
      <c r="FO49" s="51"/>
      <c r="FP49" s="52"/>
      <c r="FQ49" s="53">
        <f t="shared" si="54"/>
        <v>0</v>
      </c>
      <c r="FR49" s="122"/>
      <c r="FS49" s="122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>
        <f>GF49+GH49+GJ49+GL49+GN49</f>
        <v>0</v>
      </c>
      <c r="GE49" s="51"/>
      <c r="GF49" s="50"/>
      <c r="GG49" s="51"/>
      <c r="GH49" s="50"/>
      <c r="GI49" s="51"/>
      <c r="GJ49" s="50"/>
      <c r="GK49" s="50"/>
      <c r="GL49" s="50"/>
      <c r="GM49" s="51"/>
      <c r="GN49" s="52"/>
      <c r="GO49" s="48">
        <f>GQ49+GS49+GU49+GW49+GY49+HA49+HC49</f>
        <v>0</v>
      </c>
      <c r="GP49" s="125"/>
      <c r="GQ49" s="125"/>
      <c r="GR49" s="51"/>
      <c r="GS49" s="50"/>
      <c r="GT49" s="51"/>
      <c r="GU49" s="50"/>
      <c r="GV49" s="50"/>
      <c r="GW49" s="50"/>
      <c r="GX49" s="50"/>
      <c r="GY49" s="50"/>
      <c r="GZ49" s="50"/>
      <c r="HA49" s="50"/>
      <c r="HB49" s="51"/>
      <c r="HC49" s="52"/>
      <c r="HD49" s="48">
        <f t="shared" si="61"/>
        <v>0</v>
      </c>
      <c r="HE49" s="125"/>
      <c r="HF49" s="125"/>
      <c r="HG49" s="51"/>
      <c r="HH49" s="50"/>
      <c r="HI49" s="51"/>
      <c r="HJ49" s="50"/>
      <c r="HK49" s="50"/>
      <c r="HL49" s="50"/>
      <c r="HM49" s="50"/>
      <c r="HN49" s="50"/>
      <c r="HO49" s="50"/>
      <c r="HP49" s="50"/>
      <c r="HQ49" s="51"/>
      <c r="HR49" s="52"/>
      <c r="HS49" s="48">
        <f>HU49+HW49+HY49+IA49+IC49+IE49+II49+IK49</f>
        <v>52</v>
      </c>
      <c r="HT49" s="136"/>
      <c r="HU49" s="140"/>
      <c r="HV49" s="51"/>
      <c r="HW49" s="50"/>
      <c r="HX49" s="51"/>
      <c r="HY49" s="50"/>
      <c r="HZ49" s="51"/>
      <c r="IA49" s="50"/>
      <c r="IB49" s="51"/>
      <c r="IC49" s="50"/>
      <c r="ID49" s="51"/>
      <c r="IE49" s="50"/>
      <c r="IF49" s="133">
        <v>4</v>
      </c>
      <c r="IG49" s="18" t="s">
        <v>65</v>
      </c>
      <c r="IH49" s="129">
        <v>2</v>
      </c>
      <c r="II49" s="50">
        <f>40*1.3</f>
        <v>52</v>
      </c>
      <c r="IJ49" s="51"/>
      <c r="IK49" s="52"/>
      <c r="IL49" s="48">
        <f t="shared" si="48"/>
        <v>0</v>
      </c>
      <c r="IM49" s="136"/>
      <c r="IN49" s="140"/>
      <c r="IO49" s="51"/>
      <c r="IP49" s="52"/>
      <c r="IQ49" s="48">
        <f t="shared" si="29"/>
        <v>0</v>
      </c>
      <c r="IR49" s="51"/>
      <c r="IS49" s="52"/>
      <c r="IT49" s="48">
        <f>IV49+IX49+IZ49+JB49+JD49+JF49+JH49</f>
        <v>40</v>
      </c>
      <c r="IU49" s="136"/>
      <c r="IV49" s="140"/>
      <c r="IW49" s="51"/>
      <c r="IX49" s="50"/>
      <c r="IY49" s="51"/>
      <c r="IZ49" s="50"/>
      <c r="JA49" s="129"/>
      <c r="JB49" s="50"/>
      <c r="JC49" s="51">
        <v>2</v>
      </c>
      <c r="JD49" s="50">
        <f>40</f>
        <v>40</v>
      </c>
      <c r="JE49" s="51"/>
      <c r="JF49" s="50"/>
      <c r="JG49" s="51"/>
      <c r="JH49" s="52"/>
      <c r="JI49" s="48">
        <f t="shared" si="52"/>
        <v>0</v>
      </c>
      <c r="JJ49" s="136"/>
      <c r="JK49" s="140"/>
      <c r="JL49" s="51"/>
      <c r="JM49" s="50"/>
      <c r="JN49" s="51"/>
      <c r="JO49" s="52"/>
      <c r="JP49" s="48">
        <f t="shared" si="31"/>
        <v>0</v>
      </c>
      <c r="JQ49" s="51"/>
      <c r="JR49" s="52"/>
    </row>
    <row r="50" spans="1:278" ht="15" hidden="1" customHeight="1" x14ac:dyDescent="0.3">
      <c r="B50" s="37">
        <v>4</v>
      </c>
      <c r="C50" s="30" t="s">
        <v>99</v>
      </c>
      <c r="D50" s="39">
        <v>1987</v>
      </c>
      <c r="E50" s="62">
        <f t="shared" si="18"/>
        <v>288.5</v>
      </c>
      <c r="F50" s="47" t="s">
        <v>453</v>
      </c>
      <c r="G50" s="47"/>
      <c r="H50" s="47" t="s">
        <v>454</v>
      </c>
      <c r="I50" s="47" t="s">
        <v>505</v>
      </c>
      <c r="J50" s="48">
        <f t="shared" si="56"/>
        <v>0</v>
      </c>
      <c r="K50" s="49"/>
      <c r="L50" s="50"/>
      <c r="M50" s="51"/>
      <c r="N50" s="50"/>
      <c r="O50" s="51"/>
      <c r="P50" s="52"/>
      <c r="Q50" s="48">
        <f t="shared" si="19"/>
        <v>0</v>
      </c>
      <c r="R50" s="49"/>
      <c r="S50" s="52"/>
      <c r="T50" s="48">
        <f t="shared" si="20"/>
        <v>0</v>
      </c>
      <c r="U50" s="49"/>
      <c r="V50" s="50"/>
      <c r="W50" s="51"/>
      <c r="X50" s="52"/>
      <c r="Y50" s="53">
        <f>AA50+AC50+AE50+AG50+AI50+AK50+AM50+AO50</f>
        <v>72</v>
      </c>
      <c r="Z50" s="105"/>
      <c r="AA50" s="55"/>
      <c r="AB50" s="105"/>
      <c r="AC50" s="55"/>
      <c r="AD50" s="120"/>
      <c r="AE50" s="55"/>
      <c r="AF50" s="54"/>
      <c r="AG50" s="55"/>
      <c r="AH50" s="117"/>
      <c r="AI50" s="55"/>
      <c r="AJ50" s="54">
        <v>1</v>
      </c>
      <c r="AK50" s="55">
        <f>80*0.9</f>
        <v>72</v>
      </c>
      <c r="AL50" s="120"/>
      <c r="AM50" s="55"/>
      <c r="AN50" s="54"/>
      <c r="AO50" s="88"/>
      <c r="AP50" s="95">
        <f t="shared" si="22"/>
        <v>0</v>
      </c>
      <c r="AQ50" s="97"/>
      <c r="AR50" s="92"/>
      <c r="AS50" s="89">
        <f>AU50+AW50+AY50+BA50+BC50</f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 t="shared" si="57"/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55"/>
        <v>158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101">
        <v>6</v>
      </c>
      <c r="CC50" s="102">
        <f>22*1.5</f>
        <v>33</v>
      </c>
      <c r="CD50" s="51">
        <v>1</v>
      </c>
      <c r="CE50" s="50">
        <f>80</f>
        <v>80</v>
      </c>
      <c r="CF50" s="101">
        <v>3</v>
      </c>
      <c r="CG50" s="103">
        <f>30*1.5</f>
        <v>45</v>
      </c>
      <c r="CH50" s="53">
        <f>CJ50+CL50+CN50+CP50+CR50+CT50</f>
        <v>0</v>
      </c>
      <c r="CI50" s="51"/>
      <c r="CJ50" s="50"/>
      <c r="CK50" s="51"/>
      <c r="CL50" s="50"/>
      <c r="CM50" s="51"/>
      <c r="CN50" s="50"/>
      <c r="CO50" s="50"/>
      <c r="CP50" s="50"/>
      <c r="CQ50" s="51"/>
      <c r="CR50" s="50"/>
      <c r="CS50" s="51"/>
      <c r="CT50" s="52"/>
      <c r="CU50" s="53">
        <f t="shared" si="58"/>
        <v>0</v>
      </c>
      <c r="CV50" s="51"/>
      <c r="CW50" s="50"/>
      <c r="CX50" s="50"/>
      <c r="CY50" s="50"/>
      <c r="CZ50" s="51"/>
      <c r="DA50" s="50"/>
      <c r="DB50" s="51"/>
      <c r="DC50" s="50"/>
      <c r="DD50" s="51"/>
      <c r="DE50" s="52"/>
      <c r="DF50" s="53">
        <f t="shared" si="24"/>
        <v>0</v>
      </c>
      <c r="DG50" s="51"/>
      <c r="DH50" s="50"/>
      <c r="DI50" s="50"/>
      <c r="DJ50" s="50"/>
      <c r="DK50" s="51"/>
      <c r="DL50" s="52"/>
      <c r="DM50" s="53">
        <f t="shared" si="59"/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0"/>
      <c r="DY50" s="50"/>
      <c r="DZ50" s="51"/>
      <c r="EA50" s="50"/>
      <c r="EB50" s="51"/>
      <c r="EC50" s="52"/>
      <c r="ED50" s="53">
        <f t="shared" si="60"/>
        <v>0</v>
      </c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0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25"/>
        <v>0</v>
      </c>
      <c r="EZ50" s="51"/>
      <c r="FA50" s="50"/>
      <c r="FB50" s="51"/>
      <c r="FC50" s="52"/>
      <c r="FD50" s="53">
        <f t="shared" si="53"/>
        <v>0</v>
      </c>
      <c r="FE50" s="51"/>
      <c r="FF50" s="50"/>
      <c r="FG50" s="51"/>
      <c r="FH50" s="50"/>
      <c r="FI50" s="51"/>
      <c r="FJ50" s="50"/>
      <c r="FK50" s="50"/>
      <c r="FL50" s="50"/>
      <c r="FM50" s="51"/>
      <c r="FN50" s="50"/>
      <c r="FO50" s="51"/>
      <c r="FP50" s="52"/>
      <c r="FQ50" s="53">
        <f t="shared" si="54"/>
        <v>0</v>
      </c>
      <c r="FR50" s="122"/>
      <c r="FS50" s="122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>
        <f>GF50+GH50+GJ50+GL50+GN50</f>
        <v>0</v>
      </c>
      <c r="GE50" s="51"/>
      <c r="GF50" s="50"/>
      <c r="GG50" s="51"/>
      <c r="GH50" s="50"/>
      <c r="GI50" s="51"/>
      <c r="GJ50" s="50"/>
      <c r="GK50" s="50"/>
      <c r="GL50" s="50"/>
      <c r="GM50" s="51"/>
      <c r="GN50" s="52"/>
      <c r="GO50" s="48">
        <f>GQ50+GS50+GU50+GW50+GY50+HA50+HC50</f>
        <v>0</v>
      </c>
      <c r="GP50" s="125"/>
      <c r="GQ50" s="125"/>
      <c r="GR50" s="51"/>
      <c r="GS50" s="50"/>
      <c r="GT50" s="51"/>
      <c r="GU50" s="50"/>
      <c r="GV50" s="50"/>
      <c r="GW50" s="50"/>
      <c r="GX50" s="50"/>
      <c r="GY50" s="50"/>
      <c r="GZ50" s="50"/>
      <c r="HA50" s="50"/>
      <c r="HB50" s="51"/>
      <c r="HC50" s="52"/>
      <c r="HD50" s="48">
        <f t="shared" si="61"/>
        <v>0</v>
      </c>
      <c r="HE50" s="125"/>
      <c r="HF50" s="125"/>
      <c r="HG50" s="51"/>
      <c r="HH50" s="50"/>
      <c r="HI50" s="51"/>
      <c r="HJ50" s="50"/>
      <c r="HK50" s="50"/>
      <c r="HL50" s="50"/>
      <c r="HM50" s="50"/>
      <c r="HN50" s="50"/>
      <c r="HO50" s="50"/>
      <c r="HP50" s="50"/>
      <c r="HQ50" s="51"/>
      <c r="HR50" s="52"/>
      <c r="HS50" s="48">
        <f>HU50+HW50+HY50+IA50+IC50+IE50+IG50+II50+IK50</f>
        <v>58.5</v>
      </c>
      <c r="HT50" s="136"/>
      <c r="HU50" s="140"/>
      <c r="HV50" s="51"/>
      <c r="HW50" s="50"/>
      <c r="HX50" s="101">
        <v>6</v>
      </c>
      <c r="HY50" s="102">
        <f>30*1.3*1.5</f>
        <v>58.5</v>
      </c>
      <c r="HZ50" s="51"/>
      <c r="IA50" s="50"/>
      <c r="IB50" s="51"/>
      <c r="IC50" s="50"/>
      <c r="ID50" s="51"/>
      <c r="IE50" s="50"/>
      <c r="IF50" s="129"/>
      <c r="IG50" s="50"/>
      <c r="IH50" s="129"/>
      <c r="II50" s="50"/>
      <c r="IJ50" s="51"/>
      <c r="IK50" s="52"/>
      <c r="IL50" s="48">
        <f t="shared" si="48"/>
        <v>0</v>
      </c>
      <c r="IM50" s="136"/>
      <c r="IN50" s="140"/>
      <c r="IO50" s="51"/>
      <c r="IP50" s="52"/>
      <c r="IQ50" s="48">
        <f t="shared" si="29"/>
        <v>0</v>
      </c>
      <c r="IR50" s="51"/>
      <c r="IS50" s="52"/>
      <c r="IT50" s="48">
        <f>IV50+IX50+IZ50+JB50+JD50+JF50+JH50</f>
        <v>0</v>
      </c>
      <c r="IU50" s="136"/>
      <c r="IV50" s="140"/>
      <c r="IW50" s="51"/>
      <c r="IX50" s="50"/>
      <c r="IY50" s="51"/>
      <c r="IZ50" s="50"/>
      <c r="JA50" s="129"/>
      <c r="JB50" s="50"/>
      <c r="JC50" s="51"/>
      <c r="JD50" s="50"/>
      <c r="JE50" s="51"/>
      <c r="JF50" s="50"/>
      <c r="JG50" s="51"/>
      <c r="JH50" s="52"/>
      <c r="JI50" s="48">
        <f t="shared" si="52"/>
        <v>0</v>
      </c>
      <c r="JJ50" s="136"/>
      <c r="JK50" s="140"/>
      <c r="JL50" s="51"/>
      <c r="JM50" s="50"/>
      <c r="JN50" s="51"/>
      <c r="JO50" s="52"/>
      <c r="JP50" s="48">
        <f t="shared" si="31"/>
        <v>0</v>
      </c>
      <c r="JQ50" s="51"/>
      <c r="JR50" s="52"/>
    </row>
    <row r="51" spans="1:278" ht="15" hidden="1" customHeight="1" x14ac:dyDescent="0.3">
      <c r="B51" s="37">
        <v>2529</v>
      </c>
      <c r="C51" s="30" t="s">
        <v>40</v>
      </c>
      <c r="D51" s="39">
        <v>2001</v>
      </c>
      <c r="E51" s="62">
        <f t="shared" si="18"/>
        <v>287.5</v>
      </c>
      <c r="F51" s="47" t="s">
        <v>414</v>
      </c>
      <c r="G51" s="47"/>
      <c r="H51" s="47" t="s">
        <v>487</v>
      </c>
      <c r="I51" s="47" t="s">
        <v>472</v>
      </c>
      <c r="J51" s="48">
        <f t="shared" si="56"/>
        <v>0</v>
      </c>
      <c r="K51" s="49"/>
      <c r="L51" s="50"/>
      <c r="M51" s="51"/>
      <c r="N51" s="50"/>
      <c r="O51" s="51"/>
      <c r="P51" s="52"/>
      <c r="Q51" s="48">
        <f t="shared" si="19"/>
        <v>0</v>
      </c>
      <c r="R51" s="49"/>
      <c r="S51" s="52"/>
      <c r="T51" s="48">
        <f t="shared" si="20"/>
        <v>0</v>
      </c>
      <c r="U51" s="49"/>
      <c r="V51" s="50"/>
      <c r="W51" s="51"/>
      <c r="X51" s="52"/>
      <c r="Y51" s="53">
        <f>AE51+AG51+AI51+AK51+AM51+AO51</f>
        <v>54</v>
      </c>
      <c r="Z51" s="14">
        <v>6</v>
      </c>
      <c r="AA51" s="15">
        <f>30*0.9</f>
        <v>27</v>
      </c>
      <c r="AB51" s="14">
        <v>9</v>
      </c>
      <c r="AC51" s="15">
        <f>10*0.9</f>
        <v>9</v>
      </c>
      <c r="AD51" s="120"/>
      <c r="AE51" s="55"/>
      <c r="AF51" s="114">
        <v>2</v>
      </c>
      <c r="AG51" s="55">
        <f>60*0.9</f>
        <v>54</v>
      </c>
      <c r="AH51" s="120"/>
      <c r="AI51" s="55"/>
      <c r="AJ51" s="114"/>
      <c r="AK51" s="55"/>
      <c r="AL51" s="148"/>
      <c r="AM51" s="55"/>
      <c r="AN51" s="114"/>
      <c r="AO51" s="88"/>
      <c r="AP51" s="95">
        <f t="shared" si="22"/>
        <v>0</v>
      </c>
      <c r="AQ51" s="97"/>
      <c r="AR51" s="92"/>
      <c r="AS51" s="89">
        <f>AU51+AW51+AY51+BA51+BC51</f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>
        <f t="shared" si="57"/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BS51+BW51+BY51+CC51+CE51+CG51</f>
        <v>110</v>
      </c>
      <c r="BR51" s="51">
        <v>1</v>
      </c>
      <c r="BS51" s="50">
        <f>110</f>
        <v>110</v>
      </c>
      <c r="BT51" s="18">
        <v>5</v>
      </c>
      <c r="BU51" s="17">
        <f>35</f>
        <v>35</v>
      </c>
      <c r="BV51" s="51"/>
      <c r="BW51" s="50"/>
      <c r="BX51" s="51"/>
      <c r="BY51" s="50"/>
      <c r="BZ51" s="18">
        <v>4</v>
      </c>
      <c r="CA51" s="17">
        <f>30</f>
        <v>30</v>
      </c>
      <c r="CB51" s="51"/>
      <c r="CC51" s="50"/>
      <c r="CD51" s="51"/>
      <c r="CE51" s="50"/>
      <c r="CF51" s="51"/>
      <c r="CG51" s="52"/>
      <c r="CH51" s="53">
        <f>CJ51+CL51+CN51+CP51+CR51+CT51</f>
        <v>0</v>
      </c>
      <c r="CI51" s="51"/>
      <c r="CJ51" s="50"/>
      <c r="CK51" s="51"/>
      <c r="CL51" s="50"/>
      <c r="CM51" s="51"/>
      <c r="CN51" s="50"/>
      <c r="CO51" s="50"/>
      <c r="CP51" s="50"/>
      <c r="CQ51" s="51"/>
      <c r="CR51" s="50"/>
      <c r="CS51" s="51"/>
      <c r="CT51" s="52"/>
      <c r="CU51" s="53">
        <f t="shared" si="58"/>
        <v>0</v>
      </c>
      <c r="CV51" s="51"/>
      <c r="CW51" s="50"/>
      <c r="CX51" s="50"/>
      <c r="CY51" s="50"/>
      <c r="CZ51" s="51"/>
      <c r="DA51" s="50"/>
      <c r="DB51" s="51"/>
      <c r="DC51" s="50"/>
      <c r="DD51" s="51"/>
      <c r="DE51" s="52"/>
      <c r="DF51" s="53">
        <f t="shared" si="24"/>
        <v>0</v>
      </c>
      <c r="DG51" s="51"/>
      <c r="DH51" s="50"/>
      <c r="DI51" s="50"/>
      <c r="DJ51" s="50"/>
      <c r="DK51" s="51"/>
      <c r="DL51" s="52"/>
      <c r="DM51" s="53">
        <f t="shared" si="59"/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0"/>
      <c r="DY51" s="50"/>
      <c r="DZ51" s="51"/>
      <c r="EA51" s="50"/>
      <c r="EB51" s="51"/>
      <c r="EC51" s="52"/>
      <c r="ED51" s="53">
        <f t="shared" si="60"/>
        <v>0</v>
      </c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0"/>
      <c r="EP51" s="50"/>
      <c r="EQ51" s="51"/>
      <c r="ER51" s="50"/>
      <c r="ES51" s="50"/>
      <c r="ET51" s="50"/>
      <c r="EU51" s="50"/>
      <c r="EV51" s="50"/>
      <c r="EW51" s="51"/>
      <c r="EX51" s="52"/>
      <c r="EY51" s="53">
        <f t="shared" si="25"/>
        <v>0</v>
      </c>
      <c r="EZ51" s="51"/>
      <c r="FA51" s="50"/>
      <c r="FB51" s="51"/>
      <c r="FC51" s="52"/>
      <c r="FD51" s="53">
        <f t="shared" si="53"/>
        <v>0</v>
      </c>
      <c r="FE51" s="51"/>
      <c r="FF51" s="50"/>
      <c r="FG51" s="51"/>
      <c r="FH51" s="50"/>
      <c r="FI51" s="51"/>
      <c r="FJ51" s="50"/>
      <c r="FK51" s="50"/>
      <c r="FL51" s="50"/>
      <c r="FM51" s="51"/>
      <c r="FN51" s="50"/>
      <c r="FO51" s="51"/>
      <c r="FP51" s="52"/>
      <c r="FQ51" s="53">
        <f t="shared" si="54"/>
        <v>0</v>
      </c>
      <c r="FR51" s="122"/>
      <c r="FS51" s="122"/>
      <c r="FT51" s="51"/>
      <c r="FU51" s="50"/>
      <c r="FV51" s="51"/>
      <c r="FW51" s="50"/>
      <c r="FX51" s="50"/>
      <c r="FY51" s="50"/>
      <c r="FZ51" s="50"/>
      <c r="GA51" s="50"/>
      <c r="GB51" s="51"/>
      <c r="GC51" s="52"/>
      <c r="GD51" s="53">
        <f>GF51+GH51+GJ51+GL51+GN51</f>
        <v>0</v>
      </c>
      <c r="GE51" s="51"/>
      <c r="GF51" s="50"/>
      <c r="GG51" s="51"/>
      <c r="GH51" s="50"/>
      <c r="GI51" s="51"/>
      <c r="GJ51" s="50"/>
      <c r="GK51" s="50"/>
      <c r="GL51" s="50"/>
      <c r="GM51" s="51"/>
      <c r="GN51" s="52"/>
      <c r="GO51" s="48">
        <f>GQ51+GS51+GU51+GW51+GY51+HA51+HC51</f>
        <v>0</v>
      </c>
      <c r="GP51" s="125"/>
      <c r="GQ51" s="125"/>
      <c r="GR51" s="51"/>
      <c r="GS51" s="50"/>
      <c r="GT51" s="51"/>
      <c r="GU51" s="50"/>
      <c r="GV51" s="50"/>
      <c r="GW51" s="50"/>
      <c r="GX51" s="50"/>
      <c r="GY51" s="50"/>
      <c r="GZ51" s="50"/>
      <c r="HA51" s="50"/>
      <c r="HB51" s="51"/>
      <c r="HC51" s="52"/>
      <c r="HD51" s="48">
        <f t="shared" si="61"/>
        <v>0</v>
      </c>
      <c r="HE51" s="125"/>
      <c r="HF51" s="125"/>
      <c r="HG51" s="51"/>
      <c r="HH51" s="50"/>
      <c r="HI51" s="51"/>
      <c r="HJ51" s="50"/>
      <c r="HK51" s="50"/>
      <c r="HL51" s="50"/>
      <c r="HM51" s="50"/>
      <c r="HN51" s="50"/>
      <c r="HO51" s="50"/>
      <c r="HP51" s="50"/>
      <c r="HQ51" s="51"/>
      <c r="HR51" s="52"/>
      <c r="HS51" s="48">
        <f>HU51+HW51+HY51+IA51+IE51+IG51+II51+IK51</f>
        <v>123.5</v>
      </c>
      <c r="HT51" s="136">
        <v>4</v>
      </c>
      <c r="HU51" s="140">
        <f>40*1.3</f>
        <v>52</v>
      </c>
      <c r="HV51" s="51"/>
      <c r="HW51" s="50"/>
      <c r="HX51" s="51"/>
      <c r="HY51" s="50"/>
      <c r="HZ51" s="51"/>
      <c r="IA51" s="50"/>
      <c r="IB51" s="18">
        <v>7</v>
      </c>
      <c r="IC51" s="18" t="s">
        <v>65</v>
      </c>
      <c r="ID51" s="51"/>
      <c r="IE51" s="50"/>
      <c r="IF51" s="129"/>
      <c r="IG51" s="50"/>
      <c r="IH51" s="129"/>
      <c r="II51" s="50"/>
      <c r="IJ51" s="51">
        <v>1</v>
      </c>
      <c r="IK51" s="52">
        <f>55*1.3</f>
        <v>71.5</v>
      </c>
      <c r="IL51" s="48">
        <f t="shared" si="48"/>
        <v>0</v>
      </c>
      <c r="IM51" s="136"/>
      <c r="IN51" s="140"/>
      <c r="IO51" s="51"/>
      <c r="IP51" s="52"/>
      <c r="IQ51" s="48">
        <f t="shared" si="29"/>
        <v>0</v>
      </c>
      <c r="IR51" s="51"/>
      <c r="IS51" s="52"/>
      <c r="IT51" s="48">
        <f>IV51+IX51+IZ51+JB51+JD51+JF51+JH51</f>
        <v>0</v>
      </c>
      <c r="IU51" s="136"/>
      <c r="IV51" s="140"/>
      <c r="IW51" s="51"/>
      <c r="IX51" s="50"/>
      <c r="IY51" s="51"/>
      <c r="IZ51" s="50"/>
      <c r="JA51" s="129"/>
      <c r="JB51" s="50"/>
      <c r="JC51" s="51"/>
      <c r="JD51" s="51"/>
      <c r="JE51" s="51"/>
      <c r="JF51" s="51"/>
      <c r="JG51" s="51"/>
      <c r="JH51" s="52"/>
      <c r="JI51" s="48">
        <f t="shared" si="52"/>
        <v>0</v>
      </c>
      <c r="JJ51" s="136"/>
      <c r="JK51" s="140"/>
      <c r="JL51" s="51"/>
      <c r="JM51" s="50"/>
      <c r="JN51" s="51"/>
      <c r="JO51" s="52"/>
      <c r="JP51" s="48">
        <f t="shared" si="31"/>
        <v>0</v>
      </c>
      <c r="JQ51" s="51"/>
      <c r="JR51" s="52"/>
    </row>
    <row r="52" spans="1:278" ht="15" hidden="1" customHeight="1" x14ac:dyDescent="0.3">
      <c r="B52" s="37">
        <v>4675</v>
      </c>
      <c r="C52" s="30" t="s">
        <v>26</v>
      </c>
      <c r="D52" s="39">
        <v>2005</v>
      </c>
      <c r="E52" s="62">
        <f t="shared" si="18"/>
        <v>280.60000000000002</v>
      </c>
      <c r="F52" s="47" t="s">
        <v>411</v>
      </c>
      <c r="G52" s="47"/>
      <c r="H52" s="47" t="s">
        <v>475</v>
      </c>
      <c r="I52" s="47" t="s">
        <v>476</v>
      </c>
      <c r="J52" s="48">
        <f t="shared" si="56"/>
        <v>0</v>
      </c>
      <c r="K52" s="49"/>
      <c r="L52" s="50"/>
      <c r="M52" s="51"/>
      <c r="N52" s="50"/>
      <c r="O52" s="51"/>
      <c r="P52" s="52"/>
      <c r="Q52" s="48">
        <f t="shared" si="19"/>
        <v>0</v>
      </c>
      <c r="R52" s="49"/>
      <c r="S52" s="52"/>
      <c r="T52" s="48">
        <f t="shared" si="20"/>
        <v>14</v>
      </c>
      <c r="U52" s="49">
        <v>8</v>
      </c>
      <c r="V52" s="50">
        <f>20*0.7</f>
        <v>14</v>
      </c>
      <c r="W52" s="51"/>
      <c r="X52" s="52"/>
      <c r="Y52" s="53">
        <f>AA52+AC52+AE52+AG52+AI52+AK52+AM52+AO52</f>
        <v>54</v>
      </c>
      <c r="Z52" s="54"/>
      <c r="AA52" s="55"/>
      <c r="AB52" s="54"/>
      <c r="AC52" s="55"/>
      <c r="AD52" s="84">
        <v>8</v>
      </c>
      <c r="AE52" s="85">
        <f>20*0.9*1.5</f>
        <v>27</v>
      </c>
      <c r="AF52" s="54"/>
      <c r="AG52" s="55"/>
      <c r="AH52" s="148"/>
      <c r="AI52" s="55"/>
      <c r="AJ52" s="54"/>
      <c r="AK52" s="55"/>
      <c r="AL52" s="84">
        <v>4</v>
      </c>
      <c r="AM52" s="85">
        <f>20*0.9*1.5</f>
        <v>27</v>
      </c>
      <c r="AN52" s="54"/>
      <c r="AO52" s="88"/>
      <c r="AP52" s="95">
        <f t="shared" si="22"/>
        <v>0</v>
      </c>
      <c r="AQ52" s="97"/>
      <c r="AR52" s="92"/>
      <c r="AS52" s="89">
        <f>AU52+AW52+AY52+BA52+BC52</f>
        <v>48</v>
      </c>
      <c r="AT52" s="11"/>
      <c r="AU52" s="10"/>
      <c r="AV52" s="11"/>
      <c r="AW52" s="10"/>
      <c r="AX52" s="101">
        <v>6</v>
      </c>
      <c r="AY52" s="102">
        <f>30*0.8*1.5</f>
        <v>36</v>
      </c>
      <c r="AZ52" s="11"/>
      <c r="BA52" s="10"/>
      <c r="BB52" s="11">
        <v>8</v>
      </c>
      <c r="BC52" s="12">
        <f>15*0.8</f>
        <v>12</v>
      </c>
      <c r="BD52" s="13">
        <f t="shared" si="57"/>
        <v>0</v>
      </c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>BS52+BU52+BW52+BY52+CA52+CC52+CE52+CG52</f>
        <v>26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>
        <v>5</v>
      </c>
      <c r="CE52" s="50">
        <f>26</f>
        <v>26</v>
      </c>
      <c r="CF52" s="51"/>
      <c r="CG52" s="52"/>
      <c r="CH52" s="53">
        <f>CL52+CN52+CR52+CT52</f>
        <v>24</v>
      </c>
      <c r="CI52" s="18">
        <v>8</v>
      </c>
      <c r="CJ52" s="17">
        <f>20*0.8</f>
        <v>16</v>
      </c>
      <c r="CK52" s="51"/>
      <c r="CL52" s="50"/>
      <c r="CM52" s="51">
        <v>4</v>
      </c>
      <c r="CN52" s="50">
        <f>30*0.8</f>
        <v>24</v>
      </c>
      <c r="CO52" s="18">
        <v>6</v>
      </c>
      <c r="CP52" s="17">
        <f>22*0.8</f>
        <v>17.600000000000001</v>
      </c>
      <c r="CQ52" s="51"/>
      <c r="CR52" s="50"/>
      <c r="CS52" s="51"/>
      <c r="CT52" s="52"/>
      <c r="CU52" s="53">
        <f t="shared" si="58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>
        <f t="shared" si="24"/>
        <v>0</v>
      </c>
      <c r="DG52" s="51"/>
      <c r="DH52" s="50"/>
      <c r="DI52" s="51"/>
      <c r="DJ52" s="50"/>
      <c r="DK52" s="51"/>
      <c r="DL52" s="52"/>
      <c r="DM52" s="53">
        <f t="shared" si="59"/>
        <v>0</v>
      </c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>
        <f t="shared" si="60"/>
        <v>0</v>
      </c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25"/>
        <v>0</v>
      </c>
      <c r="EZ52" s="51"/>
      <c r="FA52" s="50"/>
      <c r="FB52" s="51"/>
      <c r="FC52" s="52"/>
      <c r="FD52" s="53">
        <f t="shared" si="53"/>
        <v>0</v>
      </c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>
        <f t="shared" si="54"/>
        <v>0</v>
      </c>
      <c r="FR52" s="122"/>
      <c r="FS52" s="122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>
        <f>GF52+GJ52+GL52+GN52</f>
        <v>24</v>
      </c>
      <c r="GE52" s="51">
        <v>4</v>
      </c>
      <c r="GF52" s="50">
        <f>40*0.6</f>
        <v>24</v>
      </c>
      <c r="GG52" s="18">
        <v>5</v>
      </c>
      <c r="GH52" s="17">
        <f>35*0.6</f>
        <v>21</v>
      </c>
      <c r="GI52" s="51"/>
      <c r="GJ52" s="50"/>
      <c r="GK52" s="51"/>
      <c r="GL52" s="50"/>
      <c r="GM52" s="51"/>
      <c r="GN52" s="52"/>
      <c r="GO52" s="48">
        <f>GQ52+GS52+GU52+GY52+HC52</f>
        <v>65.599999999999994</v>
      </c>
      <c r="GP52" s="136"/>
      <c r="GQ52" s="140"/>
      <c r="GR52" s="51"/>
      <c r="GS52" s="50"/>
      <c r="GT52" s="51"/>
      <c r="GU52" s="50"/>
      <c r="GV52" s="133">
        <v>3</v>
      </c>
      <c r="GW52" s="17">
        <f>30*0.8</f>
        <v>24</v>
      </c>
      <c r="GX52" s="101">
        <v>5</v>
      </c>
      <c r="GY52" s="102">
        <f>18*0.8*1.5</f>
        <v>21.6</v>
      </c>
      <c r="GZ52" s="18">
        <v>8</v>
      </c>
      <c r="HA52" s="17">
        <f>10*0.8</f>
        <v>8</v>
      </c>
      <c r="HB52" s="51">
        <v>1</v>
      </c>
      <c r="HC52" s="52">
        <f>55*0.8</f>
        <v>44</v>
      </c>
      <c r="HD52" s="48">
        <f t="shared" si="61"/>
        <v>0</v>
      </c>
      <c r="HE52" s="136"/>
      <c r="HF52" s="140"/>
      <c r="HG52" s="51"/>
      <c r="HH52" s="50"/>
      <c r="HI52" s="51"/>
      <c r="HJ52" s="50"/>
      <c r="HK52" s="129"/>
      <c r="HL52" s="50"/>
      <c r="HM52" s="51"/>
      <c r="HN52" s="50"/>
      <c r="HO52" s="51"/>
      <c r="HP52" s="50"/>
      <c r="HQ52" s="51"/>
      <c r="HR52" s="52"/>
      <c r="HS52" s="48">
        <f t="shared" ref="HS52:HS61" si="62">HU52+HW52+HY52+IA52+IC52+IE52+IG52+II52+IK52</f>
        <v>0</v>
      </c>
      <c r="HT52" s="136"/>
      <c r="HU52" s="140"/>
      <c r="HV52" s="51"/>
      <c r="HW52" s="50"/>
      <c r="HX52" s="51"/>
      <c r="HY52" s="50"/>
      <c r="HZ52" s="129"/>
      <c r="IA52" s="50"/>
      <c r="IB52" s="51"/>
      <c r="IC52" s="50"/>
      <c r="ID52" s="51"/>
      <c r="IE52" s="50"/>
      <c r="IF52" s="129"/>
      <c r="IG52" s="50"/>
      <c r="IH52" s="129"/>
      <c r="II52" s="50"/>
      <c r="IJ52" s="51"/>
      <c r="IK52" s="52"/>
      <c r="IL52" s="48">
        <f t="shared" si="48"/>
        <v>0</v>
      </c>
      <c r="IM52" s="136"/>
      <c r="IN52" s="140"/>
      <c r="IO52" s="51"/>
      <c r="IP52" s="52"/>
      <c r="IQ52" s="48">
        <f t="shared" si="29"/>
        <v>0</v>
      </c>
      <c r="IR52" s="51"/>
      <c r="IS52" s="52"/>
      <c r="IT52" s="48">
        <f>IV52+IX52+IZ52+JB52+JF52+JH52</f>
        <v>18</v>
      </c>
      <c r="IU52" s="136"/>
      <c r="IV52" s="140"/>
      <c r="IW52" s="51"/>
      <c r="IX52" s="50"/>
      <c r="IY52" s="129"/>
      <c r="IZ52" s="50"/>
      <c r="JA52" s="129"/>
      <c r="JB52" s="50"/>
      <c r="JC52" s="18">
        <v>8</v>
      </c>
      <c r="JD52" s="17">
        <f>10</f>
        <v>10</v>
      </c>
      <c r="JE52" s="51"/>
      <c r="JF52" s="50"/>
      <c r="JG52" s="51">
        <v>5</v>
      </c>
      <c r="JH52" s="52">
        <f>18</f>
        <v>18</v>
      </c>
      <c r="JI52" s="48">
        <f t="shared" si="52"/>
        <v>7</v>
      </c>
      <c r="JJ52" s="136">
        <v>9</v>
      </c>
      <c r="JK52" s="140">
        <f>10*0.7</f>
        <v>7</v>
      </c>
      <c r="JL52" s="129"/>
      <c r="JM52" s="50"/>
      <c r="JN52" s="51"/>
      <c r="JO52" s="52"/>
      <c r="JP52" s="48">
        <f t="shared" si="31"/>
        <v>0</v>
      </c>
      <c r="JQ52" s="51"/>
      <c r="JR52" s="52"/>
    </row>
    <row r="53" spans="1:278" ht="15" customHeight="1" x14ac:dyDescent="0.3">
      <c r="A53" s="176">
        <v>11</v>
      </c>
      <c r="B53" s="177">
        <v>6755</v>
      </c>
      <c r="C53" s="178" t="s">
        <v>892</v>
      </c>
      <c r="D53" s="179">
        <v>2009</v>
      </c>
      <c r="E53" s="180">
        <f t="shared" si="18"/>
        <v>180.75</v>
      </c>
      <c r="F53" s="181" t="s">
        <v>427</v>
      </c>
      <c r="G53" s="181"/>
      <c r="H53" s="47" t="s">
        <v>546</v>
      </c>
      <c r="I53" s="47"/>
      <c r="J53" s="182">
        <f t="shared" si="56"/>
        <v>0</v>
      </c>
      <c r="K53" s="49"/>
      <c r="L53" s="50"/>
      <c r="M53" s="51"/>
      <c r="N53" s="50"/>
      <c r="O53" s="51"/>
      <c r="P53" s="52"/>
      <c r="Q53" s="182">
        <f t="shared" si="19"/>
        <v>0</v>
      </c>
      <c r="R53" s="49"/>
      <c r="S53" s="52"/>
      <c r="T53" s="48">
        <f t="shared" si="20"/>
        <v>0</v>
      </c>
      <c r="U53" s="49"/>
      <c r="V53" s="50"/>
      <c r="W53" s="51"/>
      <c r="X53" s="52"/>
      <c r="Y53" s="183">
        <f>AA53+AC53+AE53+AG53+AI53+AK53+AM53+AO53</f>
        <v>0</v>
      </c>
      <c r="Z53" s="54"/>
      <c r="AA53" s="55"/>
      <c r="AB53" s="54"/>
      <c r="AC53" s="55"/>
      <c r="AD53" s="148"/>
      <c r="AE53" s="55"/>
      <c r="AF53" s="54"/>
      <c r="AG53" s="55"/>
      <c r="AH53" s="117"/>
      <c r="AI53" s="55"/>
      <c r="AJ53" s="54"/>
      <c r="AK53" s="55"/>
      <c r="AL53" s="148"/>
      <c r="AM53" s="55"/>
      <c r="AN53" s="54"/>
      <c r="AO53" s="88"/>
      <c r="AP53" s="95">
        <f t="shared" si="22"/>
        <v>0</v>
      </c>
      <c r="AQ53" s="97"/>
      <c r="AR53" s="92"/>
      <c r="AS53" s="89"/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83">
        <f t="shared" si="57"/>
        <v>36.75</v>
      </c>
      <c r="BE53" s="11"/>
      <c r="BF53" s="10"/>
      <c r="BG53" s="11"/>
      <c r="BH53" s="10"/>
      <c r="BI53" s="11"/>
      <c r="BJ53" s="10"/>
      <c r="BK53" s="101">
        <v>4</v>
      </c>
      <c r="BL53" s="102">
        <f>30*0.7*1.5</f>
        <v>31.5</v>
      </c>
      <c r="BM53" s="11"/>
      <c r="BN53" s="10"/>
      <c r="BO53" s="101">
        <v>9</v>
      </c>
      <c r="BP53" s="103">
        <f>5*0.7*1.5</f>
        <v>5.25</v>
      </c>
      <c r="BQ53" s="183">
        <f>BS53+BU53+BW53+BY53+CA53+CC53+CE53+CG53</f>
        <v>0</v>
      </c>
      <c r="BR53" s="51"/>
      <c r="BS53" s="50"/>
      <c r="BT53" s="51"/>
      <c r="BU53" s="50"/>
      <c r="BV53" s="51"/>
      <c r="BW53" s="50"/>
      <c r="BX53" s="51"/>
      <c r="BY53" s="50"/>
      <c r="BZ53" s="51"/>
      <c r="CA53" s="50"/>
      <c r="CB53" s="51"/>
      <c r="CC53" s="50"/>
      <c r="CD53" s="51"/>
      <c r="CE53" s="50"/>
      <c r="CF53" s="51"/>
      <c r="CG53" s="52"/>
      <c r="CH53" s="53"/>
      <c r="CI53" s="51"/>
      <c r="CJ53" s="50"/>
      <c r="CK53" s="51"/>
      <c r="CL53" s="50"/>
      <c r="CM53" s="51"/>
      <c r="CN53" s="50"/>
      <c r="CO53" s="51"/>
      <c r="CP53" s="50"/>
      <c r="CQ53" s="51"/>
      <c r="CR53" s="50"/>
      <c r="CS53" s="51"/>
      <c r="CT53" s="52"/>
      <c r="CU53" s="53"/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183">
        <f t="shared" si="24"/>
        <v>0</v>
      </c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1"/>
      <c r="ET53" s="50"/>
      <c r="EU53" s="101"/>
      <c r="EV53" s="102"/>
      <c r="EW53" s="51"/>
      <c r="EX53" s="52"/>
      <c r="EY53" s="53">
        <f t="shared" si="25"/>
        <v>0</v>
      </c>
      <c r="EZ53" s="51"/>
      <c r="FA53" s="50"/>
      <c r="FB53" s="51"/>
      <c r="FC53" s="52"/>
      <c r="FD53" s="183">
        <f t="shared" si="53"/>
        <v>32</v>
      </c>
      <c r="FE53" s="51"/>
      <c r="FF53" s="50"/>
      <c r="FG53" s="51"/>
      <c r="FH53" s="50"/>
      <c r="FI53" s="51"/>
      <c r="FJ53" s="50"/>
      <c r="FK53" s="51">
        <v>1</v>
      </c>
      <c r="FL53" s="50">
        <f>80*0.4</f>
        <v>32</v>
      </c>
      <c r="FM53" s="51"/>
      <c r="FN53" s="50"/>
      <c r="FO53" s="51"/>
      <c r="FP53" s="52"/>
      <c r="FQ53" s="183">
        <f>FS53+FU53+FW53+GA53</f>
        <v>56</v>
      </c>
      <c r="FR53" s="153"/>
      <c r="FS53" s="150"/>
      <c r="FT53" s="51">
        <v>1</v>
      </c>
      <c r="FU53" s="50">
        <f>80*0.7</f>
        <v>56</v>
      </c>
      <c r="FV53" s="51"/>
      <c r="FW53" s="50"/>
      <c r="FX53" s="18">
        <v>1</v>
      </c>
      <c r="FY53" s="17">
        <f>55*0.7</f>
        <v>38.5</v>
      </c>
      <c r="FZ53" s="51"/>
      <c r="GA53" s="50"/>
      <c r="GB53" s="18">
        <v>1</v>
      </c>
      <c r="GC53" s="124">
        <f>55*0.7</f>
        <v>38.5</v>
      </c>
      <c r="GD53" s="53"/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48"/>
      <c r="GP53" s="136"/>
      <c r="GQ53" s="140"/>
      <c r="GR53" s="51"/>
      <c r="GS53" s="50"/>
      <c r="GT53" s="51"/>
      <c r="GU53" s="50"/>
      <c r="GV53" s="129"/>
      <c r="GW53" s="50"/>
      <c r="GX53" s="51"/>
      <c r="GY53" s="50"/>
      <c r="GZ53" s="51"/>
      <c r="HA53" s="50"/>
      <c r="HB53" s="51"/>
      <c r="HC53" s="52"/>
      <c r="HD53" s="182">
        <f>HF53+HH53+HJ53+HL53+HN53+HR53</f>
        <v>56</v>
      </c>
      <c r="HE53" s="136">
        <v>9</v>
      </c>
      <c r="HF53" s="140">
        <f>10*0.8</f>
        <v>8</v>
      </c>
      <c r="HG53" s="51"/>
      <c r="HH53" s="50"/>
      <c r="HI53" s="51"/>
      <c r="HJ53" s="50"/>
      <c r="HK53" s="129">
        <v>8</v>
      </c>
      <c r="HL53" s="50">
        <f>15*0.8</f>
        <v>12</v>
      </c>
      <c r="HM53" s="101">
        <v>4</v>
      </c>
      <c r="HN53" s="102">
        <f>30*0.8*1.5</f>
        <v>36</v>
      </c>
      <c r="HO53" s="18">
        <v>6</v>
      </c>
      <c r="HP53" s="18" t="s">
        <v>65</v>
      </c>
      <c r="HQ53" s="51"/>
      <c r="HR53" s="52"/>
      <c r="HS53" s="48">
        <f t="shared" si="62"/>
        <v>0</v>
      </c>
      <c r="HT53" s="136"/>
      <c r="HU53" s="140"/>
      <c r="HV53" s="51"/>
      <c r="HW53" s="50"/>
      <c r="HX53" s="51"/>
      <c r="HY53" s="50"/>
      <c r="HZ53" s="129"/>
      <c r="IA53" s="50"/>
      <c r="IB53" s="51"/>
      <c r="IC53" s="50"/>
      <c r="ID53" s="51"/>
      <c r="IE53" s="50"/>
      <c r="IF53" s="129"/>
      <c r="IG53" s="50"/>
      <c r="IH53" s="129"/>
      <c r="II53" s="50"/>
      <c r="IJ53" s="51"/>
      <c r="IK53" s="52"/>
      <c r="IL53" s="182">
        <f t="shared" si="48"/>
        <v>0</v>
      </c>
      <c r="IM53" s="136"/>
      <c r="IN53" s="140"/>
      <c r="IO53" s="51"/>
      <c r="IP53" s="52"/>
      <c r="IQ53" s="182">
        <f t="shared" si="29"/>
        <v>0</v>
      </c>
      <c r="IR53" s="51"/>
      <c r="IS53" s="52"/>
      <c r="IT53" s="182">
        <f>IV53+IX53+IZ53+JB53+JD53+JF53+JH53</f>
        <v>0</v>
      </c>
      <c r="IU53" s="136"/>
      <c r="IV53" s="140"/>
      <c r="IW53" s="51"/>
      <c r="IX53" s="50"/>
      <c r="IY53" s="129"/>
      <c r="IZ53" s="50"/>
      <c r="JA53" s="129"/>
      <c r="JB53" s="50"/>
      <c r="JC53" s="51"/>
      <c r="JD53" s="50"/>
      <c r="JE53" s="51"/>
      <c r="JF53" s="50"/>
      <c r="JG53" s="51"/>
      <c r="JH53" s="52"/>
      <c r="JI53" s="182">
        <f t="shared" si="52"/>
        <v>0</v>
      </c>
      <c r="JJ53" s="136"/>
      <c r="JK53" s="140"/>
      <c r="JL53" s="129"/>
      <c r="JM53" s="50"/>
      <c r="JN53" s="51"/>
      <c r="JO53" s="52"/>
      <c r="JP53" s="182">
        <f t="shared" si="31"/>
        <v>0</v>
      </c>
      <c r="JQ53" s="51"/>
      <c r="JR53" s="52"/>
    </row>
    <row r="54" spans="1:278" ht="15" hidden="1" customHeight="1" x14ac:dyDescent="0.3">
      <c r="B54" s="37">
        <v>3908</v>
      </c>
      <c r="C54" s="30" t="s">
        <v>102</v>
      </c>
      <c r="D54" s="39">
        <v>2002</v>
      </c>
      <c r="E54" s="62">
        <f t="shared" si="18"/>
        <v>269.89999999999998</v>
      </c>
      <c r="F54" s="47" t="s">
        <v>411</v>
      </c>
      <c r="G54" s="47"/>
      <c r="H54" s="47" t="s">
        <v>492</v>
      </c>
      <c r="I54" s="47" t="s">
        <v>493</v>
      </c>
      <c r="J54" s="48">
        <f t="shared" si="56"/>
        <v>0</v>
      </c>
      <c r="K54" s="49"/>
      <c r="L54" s="50"/>
      <c r="M54" s="51"/>
      <c r="N54" s="50"/>
      <c r="O54" s="51"/>
      <c r="P54" s="52"/>
      <c r="Q54" s="48">
        <f t="shared" si="19"/>
        <v>0</v>
      </c>
      <c r="R54" s="49"/>
      <c r="S54" s="52"/>
      <c r="T54" s="48">
        <f t="shared" si="20"/>
        <v>0</v>
      </c>
      <c r="U54" s="49"/>
      <c r="V54" s="50"/>
      <c r="W54" s="51"/>
      <c r="X54" s="52"/>
      <c r="Y54" s="53">
        <f>AA54+AC54+AE54+AI54+AK54+AM54+AO54</f>
        <v>70.2</v>
      </c>
      <c r="Z54" s="117"/>
      <c r="AA54" s="55"/>
      <c r="AB54" s="117"/>
      <c r="AC54" s="55"/>
      <c r="AD54" s="54"/>
      <c r="AE54" s="55"/>
      <c r="AF54" s="14">
        <v>7</v>
      </c>
      <c r="AG54" s="15">
        <f>18*0.9</f>
        <v>16.2</v>
      </c>
      <c r="AH54" s="84">
        <v>6</v>
      </c>
      <c r="AI54" s="85">
        <f>22*0.9*1.5</f>
        <v>29.700000000000003</v>
      </c>
      <c r="AJ54" s="54">
        <v>3</v>
      </c>
      <c r="AK54" s="55">
        <f>45*0.9</f>
        <v>40.5</v>
      </c>
      <c r="AL54" s="105"/>
      <c r="AM54" s="55"/>
      <c r="AN54" s="54"/>
      <c r="AO54" s="88"/>
      <c r="AP54" s="95">
        <f t="shared" si="22"/>
        <v>0</v>
      </c>
      <c r="AQ54" s="97"/>
      <c r="AR54" s="92"/>
      <c r="AS54" s="89">
        <f t="shared" ref="AS54:AS59" si="63">AU54+AW54+AY54+BA54+BC54</f>
        <v>45.6</v>
      </c>
      <c r="AT54" s="11"/>
      <c r="AU54" s="10"/>
      <c r="AV54" s="11"/>
      <c r="AW54" s="10"/>
      <c r="AX54" s="11"/>
      <c r="AY54" s="10"/>
      <c r="AZ54" s="101">
        <v>9</v>
      </c>
      <c r="BA54" s="102">
        <f>8*0.8*1.5</f>
        <v>9.6000000000000014</v>
      </c>
      <c r="BB54" s="11">
        <v>3</v>
      </c>
      <c r="BC54" s="12">
        <f>45*0.8</f>
        <v>36</v>
      </c>
      <c r="BD54" s="13">
        <f t="shared" si="57"/>
        <v>0</v>
      </c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BS54+BU54+BW54+BY54+CA54+CC54+CE54+CG54</f>
        <v>49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>
        <v>6</v>
      </c>
      <c r="CE54" s="50">
        <f>22</f>
        <v>22</v>
      </c>
      <c r="CF54" s="101">
        <v>5</v>
      </c>
      <c r="CG54" s="103">
        <f>18*1.5</f>
        <v>27</v>
      </c>
      <c r="CH54" s="53">
        <f>CL54+CN54+CR54+CT54</f>
        <v>24</v>
      </c>
      <c r="CI54" s="18">
        <v>9</v>
      </c>
      <c r="CJ54" s="17">
        <f>10*0.8</f>
        <v>8</v>
      </c>
      <c r="CK54" s="51"/>
      <c r="CL54" s="50"/>
      <c r="CM54" s="51">
        <v>4</v>
      </c>
      <c r="CN54" s="50">
        <f>30*0.8</f>
        <v>24</v>
      </c>
      <c r="CO54" s="18">
        <v>6</v>
      </c>
      <c r="CP54" s="17">
        <f>22*0.8</f>
        <v>17.600000000000001</v>
      </c>
      <c r="CQ54" s="51"/>
      <c r="CR54" s="50"/>
      <c r="CS54" s="51"/>
      <c r="CT54" s="52"/>
      <c r="CU54" s="53">
        <f t="shared" ref="CU54:CU59" si="64">CW54+CY54+DA54+DC54+DE54</f>
        <v>0</v>
      </c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>
        <f t="shared" si="24"/>
        <v>0</v>
      </c>
      <c r="DG54" s="51"/>
      <c r="DH54" s="50"/>
      <c r="DI54" s="51"/>
      <c r="DJ54" s="50"/>
      <c r="DK54" s="51"/>
      <c r="DL54" s="52"/>
      <c r="DM54" s="53">
        <f t="shared" ref="DM54:DM59" si="65">DO54+DQ54+DS54+DU54+DW54+DY54+EA54+EC54</f>
        <v>0</v>
      </c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>
        <f t="shared" ref="ED54:ED59" si="66">EF54+EH54+EJ54+EL54+EN54+EP54+ER54+ET54+EV54+EX54</f>
        <v>0</v>
      </c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25"/>
        <v>0</v>
      </c>
      <c r="EZ54" s="51"/>
      <c r="FA54" s="50"/>
      <c r="FB54" s="51"/>
      <c r="FC54" s="52"/>
      <c r="FD54" s="53">
        <f t="shared" si="53"/>
        <v>0</v>
      </c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>
        <f t="shared" ref="FQ54:FQ63" si="67">FS54+FU54+FW54+FY54+GA54+GC54</f>
        <v>0</v>
      </c>
      <c r="FR54" s="122"/>
      <c r="FS54" s="122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>
        <f t="shared" ref="GD54:GD59" si="68">GF54+GH54+GJ54+GL54+GN54</f>
        <v>0</v>
      </c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>
        <f>GQ54+GU54+GW54+GY54</f>
        <v>45.6</v>
      </c>
      <c r="GP54" s="136"/>
      <c r="GQ54" s="140"/>
      <c r="GR54" s="18">
        <v>6</v>
      </c>
      <c r="GS54" s="17">
        <f>22*0.8</f>
        <v>17.600000000000001</v>
      </c>
      <c r="GT54" s="51"/>
      <c r="GU54" s="50"/>
      <c r="GV54" s="129">
        <v>3</v>
      </c>
      <c r="GW54" s="50">
        <f>30*0.8</f>
        <v>24</v>
      </c>
      <c r="GX54" s="101">
        <v>5</v>
      </c>
      <c r="GY54" s="102">
        <f>18*0.8*1.5</f>
        <v>21.6</v>
      </c>
      <c r="GZ54" s="18">
        <v>8</v>
      </c>
      <c r="HA54" s="17">
        <f>10*0.8</f>
        <v>8</v>
      </c>
      <c r="HB54" s="18">
        <v>1</v>
      </c>
      <c r="HC54" s="124">
        <f>55*0.8</f>
        <v>44</v>
      </c>
      <c r="HD54" s="48">
        <f t="shared" ref="HD54:HD79" si="69">HF54+HH54+HJ54+HL54+HN54+HP54+HR54</f>
        <v>0</v>
      </c>
      <c r="HE54" s="136"/>
      <c r="HF54" s="140"/>
      <c r="HG54" s="51"/>
      <c r="HH54" s="50"/>
      <c r="HI54" s="51"/>
      <c r="HJ54" s="50"/>
      <c r="HK54" s="129"/>
      <c r="HL54" s="50"/>
      <c r="HM54" s="51"/>
      <c r="HN54" s="50"/>
      <c r="HO54" s="51"/>
      <c r="HP54" s="50"/>
      <c r="HQ54" s="51"/>
      <c r="HR54" s="52"/>
      <c r="HS54" s="48">
        <f t="shared" si="62"/>
        <v>0</v>
      </c>
      <c r="HT54" s="136"/>
      <c r="HU54" s="140"/>
      <c r="HV54" s="51"/>
      <c r="HW54" s="50"/>
      <c r="HX54" s="51"/>
      <c r="HY54" s="50"/>
      <c r="HZ54" s="129"/>
      <c r="IA54" s="50"/>
      <c r="IB54" s="51"/>
      <c r="IC54" s="50"/>
      <c r="ID54" s="51"/>
      <c r="IE54" s="50"/>
      <c r="IF54" s="129"/>
      <c r="IG54" s="50"/>
      <c r="IH54" s="129"/>
      <c r="II54" s="50"/>
      <c r="IJ54" s="51"/>
      <c r="IK54" s="52"/>
      <c r="IL54" s="48">
        <f t="shared" si="48"/>
        <v>0</v>
      </c>
      <c r="IM54" s="136"/>
      <c r="IN54" s="140"/>
      <c r="IO54" s="51"/>
      <c r="IP54" s="52"/>
      <c r="IQ54" s="48">
        <f t="shared" si="29"/>
        <v>0</v>
      </c>
      <c r="IR54" s="51"/>
      <c r="IS54" s="52"/>
      <c r="IT54" s="48">
        <f>IV54+IX54+IZ54+JB54+JF54+JH54</f>
        <v>18</v>
      </c>
      <c r="IU54" s="136"/>
      <c r="IV54" s="140"/>
      <c r="IW54" s="51"/>
      <c r="IX54" s="50"/>
      <c r="IY54" s="129"/>
      <c r="IZ54" s="50"/>
      <c r="JA54" s="129"/>
      <c r="JB54" s="50"/>
      <c r="JC54" s="18">
        <v>8</v>
      </c>
      <c r="JD54" s="17">
        <f>10</f>
        <v>10</v>
      </c>
      <c r="JE54" s="51"/>
      <c r="JF54" s="50"/>
      <c r="JG54" s="51">
        <v>5</v>
      </c>
      <c r="JH54" s="52">
        <f>18</f>
        <v>18</v>
      </c>
      <c r="JI54" s="48">
        <f t="shared" si="52"/>
        <v>17.5</v>
      </c>
      <c r="JJ54" s="136">
        <v>7</v>
      </c>
      <c r="JK54" s="140">
        <f>25*0.7</f>
        <v>17.5</v>
      </c>
      <c r="JL54" s="129"/>
      <c r="JM54" s="50"/>
      <c r="JN54" s="51"/>
      <c r="JO54" s="52"/>
      <c r="JP54" s="48">
        <f t="shared" si="31"/>
        <v>0</v>
      </c>
      <c r="JQ54" s="51"/>
      <c r="JR54" s="52"/>
    </row>
    <row r="55" spans="1:278" ht="15" hidden="1" customHeight="1" x14ac:dyDescent="0.3">
      <c r="B55" s="37">
        <v>2324</v>
      </c>
      <c r="C55" s="30" t="s">
        <v>578</v>
      </c>
      <c r="D55" s="39">
        <v>2000</v>
      </c>
      <c r="E55" s="62">
        <f t="shared" si="18"/>
        <v>268.5</v>
      </c>
      <c r="F55" s="47" t="s">
        <v>414</v>
      </c>
      <c r="G55" s="47"/>
      <c r="H55" s="47" t="s">
        <v>433</v>
      </c>
      <c r="I55" s="47" t="s">
        <v>504</v>
      </c>
      <c r="J55" s="48">
        <f t="shared" si="56"/>
        <v>0</v>
      </c>
      <c r="K55" s="49"/>
      <c r="L55" s="50"/>
      <c r="M55" s="51"/>
      <c r="N55" s="50"/>
      <c r="O55" s="51"/>
      <c r="P55" s="52"/>
      <c r="Q55" s="48">
        <f t="shared" si="19"/>
        <v>0</v>
      </c>
      <c r="R55" s="49"/>
      <c r="S55" s="52"/>
      <c r="T55" s="48">
        <f t="shared" si="20"/>
        <v>0</v>
      </c>
      <c r="U55" s="49"/>
      <c r="V55" s="50"/>
      <c r="W55" s="51"/>
      <c r="X55" s="52"/>
      <c r="Y55" s="53">
        <f t="shared" ref="Y55:Y60" si="70">AA55+AC55+AE55+AG55+AI55+AK55+AM55+AO55</f>
        <v>72</v>
      </c>
      <c r="Z55" s="105"/>
      <c r="AA55" s="55"/>
      <c r="AB55" s="105">
        <v>5</v>
      </c>
      <c r="AC55" s="55">
        <f>35*0.9</f>
        <v>31.5</v>
      </c>
      <c r="AD55" s="120"/>
      <c r="AE55" s="55"/>
      <c r="AF55" s="54"/>
      <c r="AG55" s="55"/>
      <c r="AH55" s="120"/>
      <c r="AI55" s="55"/>
      <c r="AJ55" s="54"/>
      <c r="AK55" s="55"/>
      <c r="AL55" s="84">
        <v>3</v>
      </c>
      <c r="AM55" s="85">
        <f>30*0.9*1.5</f>
        <v>40.5</v>
      </c>
      <c r="AN55" s="120"/>
      <c r="AO55" s="88"/>
      <c r="AP55" s="95">
        <f t="shared" si="22"/>
        <v>0</v>
      </c>
      <c r="AQ55" s="97"/>
      <c r="AR55" s="92"/>
      <c r="AS55" s="89">
        <f t="shared" si="63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 t="shared" si="57"/>
        <v>0</v>
      </c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3">
        <f>BS55+BW55+CA55+CC55+CE55+CG55</f>
        <v>60</v>
      </c>
      <c r="BR55" s="51">
        <v>3</v>
      </c>
      <c r="BS55" s="50">
        <f>60</f>
        <v>60</v>
      </c>
      <c r="BT55" s="18">
        <v>8</v>
      </c>
      <c r="BU55" s="17">
        <f>20</f>
        <v>20</v>
      </c>
      <c r="BV55" s="51"/>
      <c r="BW55" s="50"/>
      <c r="BX55" s="18">
        <v>9</v>
      </c>
      <c r="BY55" s="17">
        <f>10</f>
        <v>10</v>
      </c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0"/>
      <c r="CP55" s="50"/>
      <c r="CQ55" s="51"/>
      <c r="CR55" s="50"/>
      <c r="CS55" s="51"/>
      <c r="CT55" s="52"/>
      <c r="CU55" s="53">
        <f t="shared" si="64"/>
        <v>0</v>
      </c>
      <c r="CV55" s="51"/>
      <c r="CW55" s="50"/>
      <c r="CX55" s="50"/>
      <c r="CY55" s="50"/>
      <c r="CZ55" s="51"/>
      <c r="DA55" s="50"/>
      <c r="DB55" s="51"/>
      <c r="DC55" s="50"/>
      <c r="DD55" s="51"/>
      <c r="DE55" s="52"/>
      <c r="DF55" s="53">
        <f t="shared" si="24"/>
        <v>0</v>
      </c>
      <c r="DG55" s="51"/>
      <c r="DH55" s="50"/>
      <c r="DI55" s="50"/>
      <c r="DJ55" s="50"/>
      <c r="DK55" s="51"/>
      <c r="DL55" s="52"/>
      <c r="DM55" s="53">
        <f t="shared" si="65"/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0"/>
      <c r="DY55" s="50"/>
      <c r="DZ55" s="51"/>
      <c r="EA55" s="50"/>
      <c r="EB55" s="51"/>
      <c r="EC55" s="52"/>
      <c r="ED55" s="53">
        <f t="shared" si="66"/>
        <v>0</v>
      </c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0"/>
      <c r="EP55" s="50"/>
      <c r="EQ55" s="51"/>
      <c r="ER55" s="50"/>
      <c r="ES55" s="50"/>
      <c r="ET55" s="50"/>
      <c r="EU55" s="50"/>
      <c r="EV55" s="50"/>
      <c r="EW55" s="51"/>
      <c r="EX55" s="52"/>
      <c r="EY55" s="53">
        <f t="shared" si="25"/>
        <v>0</v>
      </c>
      <c r="EZ55" s="51"/>
      <c r="FA55" s="50"/>
      <c r="FB55" s="51"/>
      <c r="FC55" s="52"/>
      <c r="FD55" s="53">
        <f t="shared" si="53"/>
        <v>0</v>
      </c>
      <c r="FE55" s="51"/>
      <c r="FF55" s="50"/>
      <c r="FG55" s="51"/>
      <c r="FH55" s="50"/>
      <c r="FI55" s="51"/>
      <c r="FJ55" s="50"/>
      <c r="FK55" s="50"/>
      <c r="FL55" s="50"/>
      <c r="FM55" s="51"/>
      <c r="FN55" s="50"/>
      <c r="FO55" s="51"/>
      <c r="FP55" s="52"/>
      <c r="FQ55" s="53">
        <f t="shared" si="67"/>
        <v>0</v>
      </c>
      <c r="FR55" s="122"/>
      <c r="FS55" s="122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>
        <f t="shared" si="68"/>
        <v>0</v>
      </c>
      <c r="GE55" s="51"/>
      <c r="GF55" s="50"/>
      <c r="GG55" s="51"/>
      <c r="GH55" s="50"/>
      <c r="GI55" s="51"/>
      <c r="GJ55" s="50"/>
      <c r="GK55" s="50"/>
      <c r="GL55" s="50"/>
      <c r="GM55" s="51"/>
      <c r="GN55" s="52"/>
      <c r="GO55" s="48">
        <f>GQ55+GS55+GU55+GW55+GY55+HA55+HC55</f>
        <v>0</v>
      </c>
      <c r="GP55" s="125"/>
      <c r="GQ55" s="125"/>
      <c r="GR55" s="51"/>
      <c r="GS55" s="50"/>
      <c r="GT55" s="51"/>
      <c r="GU55" s="50"/>
      <c r="GV55" s="50"/>
      <c r="GW55" s="50"/>
      <c r="GX55" s="50"/>
      <c r="GY55" s="50"/>
      <c r="GZ55" s="50"/>
      <c r="HA55" s="50"/>
      <c r="HB55" s="51"/>
      <c r="HC55" s="52"/>
      <c r="HD55" s="48">
        <f t="shared" si="69"/>
        <v>0</v>
      </c>
      <c r="HE55" s="125"/>
      <c r="HF55" s="125"/>
      <c r="HG55" s="51"/>
      <c r="HH55" s="50"/>
      <c r="HI55" s="51"/>
      <c r="HJ55" s="50"/>
      <c r="HK55" s="50"/>
      <c r="HL55" s="50"/>
      <c r="HM55" s="50"/>
      <c r="HN55" s="50"/>
      <c r="HO55" s="50"/>
      <c r="HP55" s="50"/>
      <c r="HQ55" s="51"/>
      <c r="HR55" s="52"/>
      <c r="HS55" s="48">
        <f t="shared" si="62"/>
        <v>136.5</v>
      </c>
      <c r="HT55" s="136">
        <v>3</v>
      </c>
      <c r="HU55" s="140">
        <f>60*1.3</f>
        <v>78</v>
      </c>
      <c r="HV55" s="51"/>
      <c r="HW55" s="50"/>
      <c r="HX55" s="51"/>
      <c r="HY55" s="50"/>
      <c r="HZ55" s="51"/>
      <c r="IA55" s="50"/>
      <c r="IB55" s="51"/>
      <c r="IC55" s="50"/>
      <c r="ID55" s="51"/>
      <c r="IE55" s="50"/>
      <c r="IF55" s="164">
        <v>3</v>
      </c>
      <c r="IG55" s="102">
        <f>30*1.3*1.5</f>
        <v>58.5</v>
      </c>
      <c r="IH55" s="129"/>
      <c r="II55" s="50"/>
      <c r="IJ55" s="51"/>
      <c r="IK55" s="52"/>
      <c r="IL55" s="48">
        <f t="shared" si="48"/>
        <v>0</v>
      </c>
      <c r="IM55" s="136"/>
      <c r="IN55" s="140"/>
      <c r="IO55" s="51"/>
      <c r="IP55" s="52"/>
      <c r="IQ55" s="48">
        <f t="shared" si="29"/>
        <v>0</v>
      </c>
      <c r="IR55" s="51"/>
      <c r="IS55" s="52"/>
      <c r="IT55" s="48">
        <f>IV55+IX55+IZ55+JB55+JD55+JF55+JH55</f>
        <v>0</v>
      </c>
      <c r="IU55" s="136"/>
      <c r="IV55" s="140"/>
      <c r="IW55" s="51"/>
      <c r="IX55" s="50"/>
      <c r="IY55" s="51"/>
      <c r="IZ55" s="50"/>
      <c r="JA55" s="129"/>
      <c r="JB55" s="50"/>
      <c r="JC55" s="51"/>
      <c r="JD55" s="50"/>
      <c r="JE55" s="51"/>
      <c r="JF55" s="50"/>
      <c r="JG55" s="51"/>
      <c r="JH55" s="52"/>
      <c r="JI55" s="48">
        <f t="shared" si="52"/>
        <v>0</v>
      </c>
      <c r="JJ55" s="136"/>
      <c r="JK55" s="140"/>
      <c r="JL55" s="51"/>
      <c r="JM55" s="50"/>
      <c r="JN55" s="51"/>
      <c r="JO55" s="52"/>
      <c r="JP55" s="48">
        <f t="shared" si="31"/>
        <v>0</v>
      </c>
      <c r="JQ55" s="51"/>
      <c r="JR55" s="52"/>
    </row>
    <row r="56" spans="1:278" ht="15" hidden="1" customHeight="1" x14ac:dyDescent="0.3">
      <c r="B56" s="37">
        <v>6282</v>
      </c>
      <c r="C56" s="30" t="s">
        <v>348</v>
      </c>
      <c r="D56" s="38">
        <v>2006</v>
      </c>
      <c r="E56" s="62">
        <f t="shared" si="18"/>
        <v>261.10000000000002</v>
      </c>
      <c r="F56" s="47" t="s">
        <v>410</v>
      </c>
      <c r="G56" s="47"/>
      <c r="H56" s="47" t="s">
        <v>477</v>
      </c>
      <c r="I56" s="47" t="s">
        <v>507</v>
      </c>
      <c r="J56" s="48">
        <f t="shared" si="56"/>
        <v>0</v>
      </c>
      <c r="K56" s="49"/>
      <c r="L56" s="50"/>
      <c r="M56" s="51"/>
      <c r="N56" s="50"/>
      <c r="O56" s="51"/>
      <c r="P56" s="52"/>
      <c r="Q56" s="48">
        <f t="shared" si="19"/>
        <v>0</v>
      </c>
      <c r="R56" s="49"/>
      <c r="S56" s="52"/>
      <c r="T56" s="48">
        <f t="shared" si="20"/>
        <v>0</v>
      </c>
      <c r="U56" s="49"/>
      <c r="V56" s="50"/>
      <c r="W56" s="51"/>
      <c r="X56" s="52"/>
      <c r="Y56" s="53">
        <f t="shared" si="70"/>
        <v>51.3</v>
      </c>
      <c r="Z56" s="54"/>
      <c r="AA56" s="55"/>
      <c r="AB56" s="54"/>
      <c r="AC56" s="55"/>
      <c r="AD56" s="114"/>
      <c r="AE56" s="55"/>
      <c r="AF56" s="148"/>
      <c r="AG56" s="55"/>
      <c r="AH56" s="84">
        <v>7</v>
      </c>
      <c r="AI56" s="85">
        <f>18*0.9*1.5</f>
        <v>24.299999999999997</v>
      </c>
      <c r="AJ56" s="54">
        <v>4</v>
      </c>
      <c r="AK56" s="55">
        <f>30*0.9</f>
        <v>27</v>
      </c>
      <c r="AL56" s="105"/>
      <c r="AM56" s="55"/>
      <c r="AN56" s="54"/>
      <c r="AO56" s="88"/>
      <c r="AP56" s="95">
        <f t="shared" si="22"/>
        <v>0</v>
      </c>
      <c r="AQ56" s="97"/>
      <c r="AR56" s="92"/>
      <c r="AS56" s="89">
        <f t="shared" si="63"/>
        <v>24</v>
      </c>
      <c r="AT56" s="11"/>
      <c r="AU56" s="10"/>
      <c r="AV56" s="11"/>
      <c r="AW56" s="10"/>
      <c r="AX56" s="11"/>
      <c r="AY56" s="10"/>
      <c r="AZ56" s="11"/>
      <c r="BA56" s="10"/>
      <c r="BB56" s="11">
        <v>4</v>
      </c>
      <c r="BC56" s="12">
        <f>30*0.8</f>
        <v>24</v>
      </c>
      <c r="BD56" s="13">
        <f t="shared" si="57"/>
        <v>0</v>
      </c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3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53">
        <f>CJ56+CL56+CN56+CP56+CR56+CT56</f>
        <v>20.8</v>
      </c>
      <c r="CI56" s="51"/>
      <c r="CJ56" s="50"/>
      <c r="CK56" s="51"/>
      <c r="CL56" s="50"/>
      <c r="CM56" s="51"/>
      <c r="CN56" s="50"/>
      <c r="CO56" s="51">
        <v>5</v>
      </c>
      <c r="CP56" s="50">
        <f>26*0.8</f>
        <v>20.8</v>
      </c>
      <c r="CQ56" s="51"/>
      <c r="CR56" s="50"/>
      <c r="CS56" s="51"/>
      <c r="CT56" s="52"/>
      <c r="CU56" s="53">
        <f t="shared" si="64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>
        <f t="shared" si="24"/>
        <v>0</v>
      </c>
      <c r="DG56" s="51"/>
      <c r="DH56" s="50"/>
      <c r="DI56" s="51"/>
      <c r="DJ56" s="50"/>
      <c r="DK56" s="51"/>
      <c r="DL56" s="52"/>
      <c r="DM56" s="53">
        <f t="shared" si="65"/>
        <v>0</v>
      </c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>
        <f t="shared" si="66"/>
        <v>0</v>
      </c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25"/>
        <v>0</v>
      </c>
      <c r="EZ56" s="51"/>
      <c r="FA56" s="50"/>
      <c r="FB56" s="51"/>
      <c r="FC56" s="52"/>
      <c r="FD56" s="53">
        <f t="shared" si="53"/>
        <v>0</v>
      </c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>
        <f t="shared" si="67"/>
        <v>0</v>
      </c>
      <c r="FR56" s="122"/>
      <c r="FS56" s="122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53">
        <f t="shared" si="68"/>
        <v>15</v>
      </c>
      <c r="GE56" s="51"/>
      <c r="GF56" s="50"/>
      <c r="GG56" s="51"/>
      <c r="GH56" s="50"/>
      <c r="GI56" s="51">
        <v>7</v>
      </c>
      <c r="GJ56" s="50">
        <f>25*0.6</f>
        <v>15</v>
      </c>
      <c r="GK56" s="51"/>
      <c r="GL56" s="50"/>
      <c r="GM56" s="51"/>
      <c r="GN56" s="52"/>
      <c r="GO56" s="48">
        <f>GQ56+GS56+GU56+GW56+HC56</f>
        <v>48</v>
      </c>
      <c r="GP56" s="136"/>
      <c r="GQ56" s="140"/>
      <c r="GR56" s="51"/>
      <c r="GS56" s="50"/>
      <c r="GT56" s="51">
        <v>2</v>
      </c>
      <c r="GU56" s="50">
        <f>60*0.8</f>
        <v>48</v>
      </c>
      <c r="GV56" s="129"/>
      <c r="GW56" s="50"/>
      <c r="GX56" s="18">
        <v>8</v>
      </c>
      <c r="GY56" s="18" t="s">
        <v>65</v>
      </c>
      <c r="GZ56" s="18">
        <v>5</v>
      </c>
      <c r="HA56" s="17">
        <f>18*0.8</f>
        <v>14.4</v>
      </c>
      <c r="HB56" s="51"/>
      <c r="HC56" s="52"/>
      <c r="HD56" s="48">
        <f t="shared" si="69"/>
        <v>0</v>
      </c>
      <c r="HE56" s="136"/>
      <c r="HF56" s="140"/>
      <c r="HG56" s="51"/>
      <c r="HH56" s="50"/>
      <c r="HI56" s="51"/>
      <c r="HJ56" s="50"/>
      <c r="HK56" s="129"/>
      <c r="HL56" s="50"/>
      <c r="HM56" s="51"/>
      <c r="HN56" s="51"/>
      <c r="HO56" s="51"/>
      <c r="HP56" s="50"/>
      <c r="HQ56" s="51"/>
      <c r="HR56" s="52"/>
      <c r="HS56" s="48">
        <f t="shared" si="62"/>
        <v>0</v>
      </c>
      <c r="HT56" s="136"/>
      <c r="HU56" s="140"/>
      <c r="HV56" s="51"/>
      <c r="HW56" s="50"/>
      <c r="HX56" s="51"/>
      <c r="HY56" s="50"/>
      <c r="HZ56" s="129"/>
      <c r="IA56" s="50"/>
      <c r="IB56" s="51"/>
      <c r="IC56" s="50"/>
      <c r="ID56" s="51"/>
      <c r="IE56" s="51"/>
      <c r="IF56" s="129"/>
      <c r="IG56" s="51"/>
      <c r="IH56" s="129"/>
      <c r="II56" s="50"/>
      <c r="IJ56" s="51"/>
      <c r="IK56" s="52"/>
      <c r="IL56" s="48">
        <f t="shared" si="48"/>
        <v>0</v>
      </c>
      <c r="IM56" s="136"/>
      <c r="IN56" s="140"/>
      <c r="IO56" s="51"/>
      <c r="IP56" s="52"/>
      <c r="IQ56" s="48">
        <f t="shared" si="29"/>
        <v>0</v>
      </c>
      <c r="IR56" s="51"/>
      <c r="IS56" s="52"/>
      <c r="IT56" s="48">
        <f>IV56+IX56+IZ56+JB56+JF56+JH56</f>
        <v>60</v>
      </c>
      <c r="IU56" s="136"/>
      <c r="IV56" s="140"/>
      <c r="IW56" s="51"/>
      <c r="IX56" s="50"/>
      <c r="IY56" s="129">
        <v>2</v>
      </c>
      <c r="IZ56" s="50">
        <f>60</f>
        <v>60</v>
      </c>
      <c r="JA56" s="129"/>
      <c r="JB56" s="50"/>
      <c r="JC56" s="18">
        <v>1</v>
      </c>
      <c r="JD56" s="17">
        <f>55</f>
        <v>55</v>
      </c>
      <c r="JE56" s="51"/>
      <c r="JF56" s="50"/>
      <c r="JG56" s="51"/>
      <c r="JH56" s="52"/>
      <c r="JI56" s="48">
        <f t="shared" si="52"/>
        <v>42</v>
      </c>
      <c r="JJ56" s="136"/>
      <c r="JK56" s="140"/>
      <c r="JL56" s="129"/>
      <c r="JM56" s="50"/>
      <c r="JN56" s="51">
        <v>2</v>
      </c>
      <c r="JO56" s="52">
        <f>60*0.7</f>
        <v>42</v>
      </c>
      <c r="JP56" s="48">
        <f t="shared" si="31"/>
        <v>0</v>
      </c>
      <c r="JQ56" s="51"/>
      <c r="JR56" s="52"/>
    </row>
    <row r="57" spans="1:278" ht="15" hidden="1" customHeight="1" x14ac:dyDescent="0.3">
      <c r="B57" s="37">
        <v>5909</v>
      </c>
      <c r="C57" s="30" t="s">
        <v>11</v>
      </c>
      <c r="D57" s="38">
        <v>2006</v>
      </c>
      <c r="E57" s="62">
        <f t="shared" si="18"/>
        <v>257.5</v>
      </c>
      <c r="F57" s="47" t="s">
        <v>407</v>
      </c>
      <c r="G57" s="47"/>
      <c r="H57" s="47" t="s">
        <v>463</v>
      </c>
      <c r="I57" s="47" t="s">
        <v>431</v>
      </c>
      <c r="J57" s="48">
        <f t="shared" si="56"/>
        <v>0</v>
      </c>
      <c r="K57" s="49"/>
      <c r="L57" s="50"/>
      <c r="M57" s="51"/>
      <c r="N57" s="50"/>
      <c r="O57" s="51"/>
      <c r="P57" s="52"/>
      <c r="Q57" s="48">
        <f t="shared" si="19"/>
        <v>0</v>
      </c>
      <c r="R57" s="49"/>
      <c r="S57" s="52"/>
      <c r="T57" s="48">
        <f t="shared" si="20"/>
        <v>17.5</v>
      </c>
      <c r="U57" s="49">
        <v>7</v>
      </c>
      <c r="V57" s="50">
        <f>25*0.7</f>
        <v>17.5</v>
      </c>
      <c r="W57" s="51"/>
      <c r="X57" s="52"/>
      <c r="Y57" s="53">
        <f t="shared" si="70"/>
        <v>22.5</v>
      </c>
      <c r="Z57" s="54"/>
      <c r="AA57" s="55"/>
      <c r="AB57" s="54"/>
      <c r="AC57" s="55"/>
      <c r="AD57" s="54"/>
      <c r="AE57" s="55"/>
      <c r="AF57" s="117"/>
      <c r="AG57" s="55"/>
      <c r="AH57" s="105"/>
      <c r="AI57" s="55"/>
      <c r="AJ57" s="54"/>
      <c r="AK57" s="55"/>
      <c r="AL57" s="114"/>
      <c r="AM57" s="55"/>
      <c r="AN57" s="54">
        <v>7</v>
      </c>
      <c r="AO57" s="88">
        <f>25*0.9</f>
        <v>22.5</v>
      </c>
      <c r="AP57" s="95">
        <f t="shared" si="22"/>
        <v>0</v>
      </c>
      <c r="AQ57" s="97"/>
      <c r="AR57" s="92"/>
      <c r="AS57" s="89">
        <f t="shared" si="63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>
        <f t="shared" si="57"/>
        <v>0</v>
      </c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BS57+BU57+BW57+BY57+CA57+CC57+CG57</f>
        <v>48.5</v>
      </c>
      <c r="BR57" s="51"/>
      <c r="BS57" s="50"/>
      <c r="BT57" s="51"/>
      <c r="BU57" s="50"/>
      <c r="BV57" s="51"/>
      <c r="BW57" s="50"/>
      <c r="BX57" s="51"/>
      <c r="BY57" s="50"/>
      <c r="BZ57" s="51">
        <v>5</v>
      </c>
      <c r="CA57" s="50">
        <f>26</f>
        <v>26</v>
      </c>
      <c r="CB57" s="101">
        <v>8</v>
      </c>
      <c r="CC57" s="102">
        <f>15*1.5</f>
        <v>22.5</v>
      </c>
      <c r="CD57" s="18">
        <v>8</v>
      </c>
      <c r="CE57" s="18" t="s">
        <v>65</v>
      </c>
      <c r="CF57" s="51"/>
      <c r="CG57" s="52"/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1"/>
      <c r="CP57" s="50"/>
      <c r="CQ57" s="51"/>
      <c r="CR57" s="51"/>
      <c r="CS57" s="51"/>
      <c r="CT57" s="52"/>
      <c r="CU57" s="53">
        <f t="shared" si="64"/>
        <v>0</v>
      </c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>
        <f t="shared" si="24"/>
        <v>0</v>
      </c>
      <c r="DG57" s="51"/>
      <c r="DH57" s="50"/>
      <c r="DI57" s="51"/>
      <c r="DJ57" s="50"/>
      <c r="DK57" s="51"/>
      <c r="DL57" s="52"/>
      <c r="DM57" s="53">
        <f t="shared" si="65"/>
        <v>0</v>
      </c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>
        <f t="shared" si="66"/>
        <v>0</v>
      </c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53">
        <f t="shared" si="25"/>
        <v>0</v>
      </c>
      <c r="EZ57" s="51"/>
      <c r="FA57" s="50"/>
      <c r="FB57" s="51"/>
      <c r="FC57" s="52"/>
      <c r="FD57" s="53">
        <f t="shared" si="53"/>
        <v>0</v>
      </c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>
        <f t="shared" si="67"/>
        <v>0</v>
      </c>
      <c r="FR57" s="122"/>
      <c r="FS57" s="122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>
        <f t="shared" si="68"/>
        <v>0</v>
      </c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>
        <f>GQ57+GS57+GU57+GY57</f>
        <v>114</v>
      </c>
      <c r="GP57" s="136"/>
      <c r="GQ57" s="140"/>
      <c r="GR57" s="51">
        <v>2</v>
      </c>
      <c r="GS57" s="50">
        <f>60*0.8</f>
        <v>48</v>
      </c>
      <c r="GT57" s="51"/>
      <c r="GU57" s="50"/>
      <c r="GV57" s="133">
        <v>1</v>
      </c>
      <c r="GW57" s="17">
        <f>55*0.8</f>
        <v>44</v>
      </c>
      <c r="GX57" s="101">
        <v>1</v>
      </c>
      <c r="GY57" s="102">
        <f>55*0.8*1.5</f>
        <v>66</v>
      </c>
      <c r="GZ57" s="18">
        <v>2</v>
      </c>
      <c r="HA57" s="17">
        <f>40*0.8</f>
        <v>32</v>
      </c>
      <c r="HB57" s="18">
        <v>2</v>
      </c>
      <c r="HC57" s="124">
        <f>40*0.8</f>
        <v>32</v>
      </c>
      <c r="HD57" s="48">
        <f t="shared" si="69"/>
        <v>0</v>
      </c>
      <c r="HE57" s="136"/>
      <c r="HF57" s="140"/>
      <c r="HG57" s="51"/>
      <c r="HH57" s="50"/>
      <c r="HI57" s="51"/>
      <c r="HJ57" s="50"/>
      <c r="HK57" s="129"/>
      <c r="HL57" s="50"/>
      <c r="HM57" s="51"/>
      <c r="HN57" s="50"/>
      <c r="HO57" s="51"/>
      <c r="HP57" s="50"/>
      <c r="HQ57" s="51"/>
      <c r="HR57" s="52"/>
      <c r="HS57" s="48">
        <f t="shared" si="62"/>
        <v>0</v>
      </c>
      <c r="HT57" s="136"/>
      <c r="HU57" s="140"/>
      <c r="HV57" s="51"/>
      <c r="HW57" s="50"/>
      <c r="HX57" s="51"/>
      <c r="HY57" s="50"/>
      <c r="HZ57" s="129"/>
      <c r="IA57" s="50"/>
      <c r="IB57" s="51"/>
      <c r="IC57" s="50"/>
      <c r="ID57" s="51"/>
      <c r="IE57" s="50"/>
      <c r="IF57" s="129"/>
      <c r="IG57" s="50"/>
      <c r="IH57" s="129"/>
      <c r="II57" s="50"/>
      <c r="IJ57" s="51"/>
      <c r="IK57" s="52"/>
      <c r="IL57" s="48">
        <f t="shared" si="48"/>
        <v>0</v>
      </c>
      <c r="IM57" s="136"/>
      <c r="IN57" s="140"/>
      <c r="IO57" s="51"/>
      <c r="IP57" s="52"/>
      <c r="IQ57" s="48">
        <f t="shared" si="29"/>
        <v>0</v>
      </c>
      <c r="IR57" s="51"/>
      <c r="IS57" s="52"/>
      <c r="IT57" s="48">
        <f>IV57+IX57+IZ57+JB57+JD57+JF57+JH57</f>
        <v>55</v>
      </c>
      <c r="IU57" s="136"/>
      <c r="IV57" s="140"/>
      <c r="IW57" s="51"/>
      <c r="IX57" s="50"/>
      <c r="IY57" s="129"/>
      <c r="IZ57" s="50"/>
      <c r="JA57" s="129">
        <v>1</v>
      </c>
      <c r="JB57" s="50">
        <f>55</f>
        <v>55</v>
      </c>
      <c r="JC57" s="51"/>
      <c r="JD57" s="50"/>
      <c r="JE57" s="51"/>
      <c r="JF57" s="50"/>
      <c r="JG57" s="51"/>
      <c r="JH57" s="52"/>
      <c r="JI57" s="48">
        <f t="shared" si="52"/>
        <v>0</v>
      </c>
      <c r="JJ57" s="136"/>
      <c r="JK57" s="140"/>
      <c r="JL57" s="129"/>
      <c r="JM57" s="50"/>
      <c r="JN57" s="51"/>
      <c r="JO57" s="52"/>
      <c r="JP57" s="48">
        <f t="shared" si="31"/>
        <v>0</v>
      </c>
      <c r="JQ57" s="51"/>
      <c r="JR57" s="52"/>
    </row>
    <row r="58" spans="1:278" ht="15" hidden="1" customHeight="1" x14ac:dyDescent="0.3">
      <c r="B58" s="37">
        <v>5049</v>
      </c>
      <c r="C58" s="30" t="s">
        <v>5</v>
      </c>
      <c r="D58" s="38">
        <v>2005</v>
      </c>
      <c r="E58" s="62">
        <f t="shared" si="18"/>
        <v>244.4</v>
      </c>
      <c r="F58" s="47" t="s">
        <v>416</v>
      </c>
      <c r="G58" s="47"/>
      <c r="H58" s="47" t="s">
        <v>457</v>
      </c>
      <c r="I58" s="47"/>
      <c r="J58" s="48">
        <f t="shared" si="56"/>
        <v>0</v>
      </c>
      <c r="K58" s="49"/>
      <c r="L58" s="50"/>
      <c r="M58" s="51"/>
      <c r="N58" s="50"/>
      <c r="O58" s="51"/>
      <c r="P58" s="52"/>
      <c r="Q58" s="48">
        <f t="shared" si="19"/>
        <v>30</v>
      </c>
      <c r="R58" s="49">
        <v>6</v>
      </c>
      <c r="S58" s="52">
        <f>30</f>
        <v>30</v>
      </c>
      <c r="T58" s="48">
        <f t="shared" si="20"/>
        <v>7</v>
      </c>
      <c r="U58" s="49">
        <v>9</v>
      </c>
      <c r="V58" s="50">
        <f>10*0.7</f>
        <v>7</v>
      </c>
      <c r="W58" s="51"/>
      <c r="X58" s="52"/>
      <c r="Y58" s="53">
        <f t="shared" si="70"/>
        <v>0</v>
      </c>
      <c r="Z58" s="105"/>
      <c r="AA58" s="55"/>
      <c r="AB58" s="105"/>
      <c r="AC58" s="55"/>
      <c r="AD58" s="105"/>
      <c r="AE58" s="55"/>
      <c r="AF58" s="105"/>
      <c r="AG58" s="55"/>
      <c r="AH58" s="105"/>
      <c r="AI58" s="55"/>
      <c r="AJ58" s="105"/>
      <c r="AK58" s="55"/>
      <c r="AL58" s="114"/>
      <c r="AM58" s="55"/>
      <c r="AN58" s="105"/>
      <c r="AO58" s="88"/>
      <c r="AP58" s="95">
        <f t="shared" si="22"/>
        <v>0</v>
      </c>
      <c r="AQ58" s="97"/>
      <c r="AR58" s="92"/>
      <c r="AS58" s="89">
        <f t="shared" si="63"/>
        <v>90.4</v>
      </c>
      <c r="AT58" s="11"/>
      <c r="AU58" s="10"/>
      <c r="AV58" s="11"/>
      <c r="AW58" s="10"/>
      <c r="AX58" s="11"/>
      <c r="AY58" s="10"/>
      <c r="AZ58" s="101">
        <v>6</v>
      </c>
      <c r="BA58" s="102">
        <f>22*0.8*1.5</f>
        <v>26.400000000000002</v>
      </c>
      <c r="BB58" s="11">
        <v>1</v>
      </c>
      <c r="BC58" s="12">
        <f>80*0.8</f>
        <v>64</v>
      </c>
      <c r="BD58" s="13">
        <f t="shared" si="57"/>
        <v>0</v>
      </c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>
        <f>BS58+BU58+BW58+BY58+CA58+CC58+CE58+CG58</f>
        <v>45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>
        <v>3</v>
      </c>
      <c r="CE58" s="50">
        <f>45</f>
        <v>45</v>
      </c>
      <c r="CF58" s="51"/>
      <c r="CG58" s="52"/>
      <c r="CH58" s="53">
        <f>CJ58+CL58+CN58+CP58+CT58</f>
        <v>72</v>
      </c>
      <c r="CI58" s="51"/>
      <c r="CJ58" s="50"/>
      <c r="CK58" s="51"/>
      <c r="CL58" s="50"/>
      <c r="CM58" s="51"/>
      <c r="CN58" s="50"/>
      <c r="CO58" s="51">
        <v>3</v>
      </c>
      <c r="CP58" s="50">
        <f>45*0.8</f>
        <v>36</v>
      </c>
      <c r="CQ58" s="18">
        <v>2</v>
      </c>
      <c r="CR58" s="17">
        <f>40*0.8</f>
        <v>32</v>
      </c>
      <c r="CS58" s="101">
        <v>3</v>
      </c>
      <c r="CT58" s="103">
        <f>30*0.8*1.5</f>
        <v>36</v>
      </c>
      <c r="CU58" s="53">
        <f t="shared" si="64"/>
        <v>0</v>
      </c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>
        <f t="shared" si="24"/>
        <v>0</v>
      </c>
      <c r="DG58" s="51"/>
      <c r="DH58" s="50"/>
      <c r="DI58" s="51"/>
      <c r="DJ58" s="50"/>
      <c r="DK58" s="51"/>
      <c r="DL58" s="52"/>
      <c r="DM58" s="53">
        <f t="shared" si="65"/>
        <v>0</v>
      </c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>
        <f t="shared" si="66"/>
        <v>0</v>
      </c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25"/>
        <v>0</v>
      </c>
      <c r="EZ58" s="51"/>
      <c r="FA58" s="50"/>
      <c r="FB58" s="51"/>
      <c r="FC58" s="52"/>
      <c r="FD58" s="53">
        <f t="shared" si="53"/>
        <v>0</v>
      </c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>
        <f t="shared" si="67"/>
        <v>0</v>
      </c>
      <c r="FR58" s="122"/>
      <c r="FS58" s="122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53">
        <f t="shared" si="68"/>
        <v>0</v>
      </c>
      <c r="GE58" s="51"/>
      <c r="GF58" s="50"/>
      <c r="GG58" s="51"/>
      <c r="GH58" s="50"/>
      <c r="GI58" s="51"/>
      <c r="GJ58" s="50"/>
      <c r="GK58" s="51"/>
      <c r="GL58" s="50"/>
      <c r="GM58" s="51"/>
      <c r="GN58" s="52"/>
      <c r="GO58" s="48">
        <f>GQ58+GS58+GU58+GW58+GY58+HA58+HC58</f>
        <v>0</v>
      </c>
      <c r="GP58" s="136"/>
      <c r="GQ58" s="140"/>
      <c r="GR58" s="51"/>
      <c r="GS58" s="50"/>
      <c r="GT58" s="51"/>
      <c r="GU58" s="50"/>
      <c r="GV58" s="129"/>
      <c r="GW58" s="50"/>
      <c r="GX58" s="51"/>
      <c r="GY58" s="50"/>
      <c r="GZ58" s="51"/>
      <c r="HA58" s="50"/>
      <c r="HB58" s="51"/>
      <c r="HC58" s="52"/>
      <c r="HD58" s="48">
        <f t="shared" si="69"/>
        <v>0</v>
      </c>
      <c r="HE58" s="136"/>
      <c r="HF58" s="140"/>
      <c r="HG58" s="51"/>
      <c r="HH58" s="50"/>
      <c r="HI58" s="51"/>
      <c r="HJ58" s="50"/>
      <c r="HK58" s="129"/>
      <c r="HL58" s="50"/>
      <c r="HM58" s="51"/>
      <c r="HN58" s="50"/>
      <c r="HO58" s="51"/>
      <c r="HP58" s="50"/>
      <c r="HQ58" s="51"/>
      <c r="HR58" s="52"/>
      <c r="HS58" s="48">
        <f t="shared" si="62"/>
        <v>0</v>
      </c>
      <c r="HT58" s="136"/>
      <c r="HU58" s="140"/>
      <c r="HV58" s="51"/>
      <c r="HW58" s="50"/>
      <c r="HX58" s="51"/>
      <c r="HY58" s="50"/>
      <c r="HZ58" s="129"/>
      <c r="IA58" s="50"/>
      <c r="IB58" s="51"/>
      <c r="IC58" s="50"/>
      <c r="ID58" s="51"/>
      <c r="IE58" s="50"/>
      <c r="IF58" s="129"/>
      <c r="IG58" s="50"/>
      <c r="IH58" s="129"/>
      <c r="II58" s="50"/>
      <c r="IJ58" s="51"/>
      <c r="IK58" s="52"/>
      <c r="IL58" s="48">
        <f t="shared" si="48"/>
        <v>0</v>
      </c>
      <c r="IM58" s="136"/>
      <c r="IN58" s="140"/>
      <c r="IO58" s="51"/>
      <c r="IP58" s="52"/>
      <c r="IQ58" s="48">
        <f t="shared" si="29"/>
        <v>0</v>
      </c>
      <c r="IR58" s="51"/>
      <c r="IS58" s="52"/>
      <c r="IT58" s="48">
        <f>IV58+IX58+IZ58+JB58+JD58+JF58+JH58</f>
        <v>0</v>
      </c>
      <c r="IU58" s="136"/>
      <c r="IV58" s="140"/>
      <c r="IW58" s="51"/>
      <c r="IX58" s="50"/>
      <c r="IY58" s="129"/>
      <c r="IZ58" s="50"/>
      <c r="JA58" s="129"/>
      <c r="JB58" s="50"/>
      <c r="JC58" s="51"/>
      <c r="JD58" s="50"/>
      <c r="JE58" s="51"/>
      <c r="JF58" s="50"/>
      <c r="JG58" s="51"/>
      <c r="JH58" s="52"/>
      <c r="JI58" s="48">
        <f t="shared" si="52"/>
        <v>0</v>
      </c>
      <c r="JJ58" s="136"/>
      <c r="JK58" s="140"/>
      <c r="JL58" s="129"/>
      <c r="JM58" s="50"/>
      <c r="JN58" s="51"/>
      <c r="JO58" s="52"/>
      <c r="JP58" s="48">
        <f t="shared" si="31"/>
        <v>0</v>
      </c>
      <c r="JQ58" s="51"/>
      <c r="JR58" s="52"/>
    </row>
    <row r="59" spans="1:278" ht="15" hidden="1" customHeight="1" x14ac:dyDescent="0.3">
      <c r="B59" s="37">
        <v>5199</v>
      </c>
      <c r="C59" s="30" t="s">
        <v>10</v>
      </c>
      <c r="D59" s="38">
        <v>2005</v>
      </c>
      <c r="E59" s="62">
        <f t="shared" si="18"/>
        <v>240.65</v>
      </c>
      <c r="F59" s="47" t="s">
        <v>509</v>
      </c>
      <c r="G59" s="47"/>
      <c r="H59" s="47" t="s">
        <v>510</v>
      </c>
      <c r="I59" s="47" t="s">
        <v>511</v>
      </c>
      <c r="J59" s="48">
        <f t="shared" si="56"/>
        <v>0</v>
      </c>
      <c r="K59" s="49"/>
      <c r="L59" s="50"/>
      <c r="M59" s="51"/>
      <c r="N59" s="50"/>
      <c r="O59" s="51"/>
      <c r="P59" s="52"/>
      <c r="Q59" s="48">
        <f t="shared" si="19"/>
        <v>0</v>
      </c>
      <c r="R59" s="49"/>
      <c r="S59" s="52"/>
      <c r="T59" s="48">
        <f t="shared" si="20"/>
        <v>0</v>
      </c>
      <c r="U59" s="49"/>
      <c r="V59" s="50"/>
      <c r="W59" s="51"/>
      <c r="X59" s="52"/>
      <c r="Y59" s="53">
        <f t="shared" si="70"/>
        <v>20.25</v>
      </c>
      <c r="Z59" s="105"/>
      <c r="AA59" s="55"/>
      <c r="AB59" s="105"/>
      <c r="AC59" s="55"/>
      <c r="AD59" s="117"/>
      <c r="AE59" s="55"/>
      <c r="AF59" s="105"/>
      <c r="AG59" s="55"/>
      <c r="AH59" s="117"/>
      <c r="AI59" s="55"/>
      <c r="AJ59" s="105"/>
      <c r="AK59" s="55"/>
      <c r="AL59" s="84">
        <v>6</v>
      </c>
      <c r="AM59" s="85">
        <f>15*0.9*1.5</f>
        <v>20.25</v>
      </c>
      <c r="AN59" s="105"/>
      <c r="AO59" s="88"/>
      <c r="AP59" s="95">
        <f t="shared" si="22"/>
        <v>0</v>
      </c>
      <c r="AQ59" s="97"/>
      <c r="AR59" s="92"/>
      <c r="AS59" s="89">
        <f t="shared" si="63"/>
        <v>39.200000000000003</v>
      </c>
      <c r="AT59" s="11"/>
      <c r="AU59" s="10"/>
      <c r="AV59" s="11"/>
      <c r="AW59" s="10"/>
      <c r="AX59" s="11"/>
      <c r="AY59" s="10"/>
      <c r="AZ59" s="101">
        <v>7</v>
      </c>
      <c r="BA59" s="102">
        <f>18*0.8*1.5</f>
        <v>21.6</v>
      </c>
      <c r="BB59" s="11">
        <v>6</v>
      </c>
      <c r="BC59" s="12">
        <f>22*0.8</f>
        <v>17.600000000000001</v>
      </c>
      <c r="BD59" s="13">
        <f t="shared" si="57"/>
        <v>0</v>
      </c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BS59+BU59+BW59+BY59+CC59+CE59</f>
        <v>0</v>
      </c>
      <c r="BR59" s="51"/>
      <c r="BS59" s="50"/>
      <c r="BT59" s="51"/>
      <c r="BU59" s="50"/>
      <c r="BV59" s="51"/>
      <c r="BW59" s="50"/>
      <c r="BX59" s="51"/>
      <c r="BY59" s="50"/>
      <c r="BZ59" s="18">
        <v>8</v>
      </c>
      <c r="CA59" s="18" t="s">
        <v>65</v>
      </c>
      <c r="CB59" s="51"/>
      <c r="CC59" s="50"/>
      <c r="CD59" s="51"/>
      <c r="CE59" s="50"/>
      <c r="CF59" s="18">
        <v>6</v>
      </c>
      <c r="CG59" s="111" t="s">
        <v>65</v>
      </c>
      <c r="CH59" s="53">
        <f>CJ59+CL59+CN59+CP59+CT59</f>
        <v>39.200000000000003</v>
      </c>
      <c r="CI59" s="51"/>
      <c r="CJ59" s="50"/>
      <c r="CK59" s="51"/>
      <c r="CL59" s="50"/>
      <c r="CM59" s="51">
        <v>6</v>
      </c>
      <c r="CN59" s="50">
        <f>22*0.8</f>
        <v>17.600000000000001</v>
      </c>
      <c r="CO59" s="51"/>
      <c r="CP59" s="50"/>
      <c r="CQ59" s="18">
        <v>4</v>
      </c>
      <c r="CR59" s="17">
        <f>20*0.8</f>
        <v>16</v>
      </c>
      <c r="CS59" s="101">
        <v>5</v>
      </c>
      <c r="CT59" s="103">
        <f>18*0.8*1.5</f>
        <v>21.6</v>
      </c>
      <c r="CU59" s="53">
        <f t="shared" si="64"/>
        <v>0</v>
      </c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>
        <f t="shared" si="24"/>
        <v>0</v>
      </c>
      <c r="DG59" s="51"/>
      <c r="DH59" s="50"/>
      <c r="DI59" s="51"/>
      <c r="DJ59" s="50"/>
      <c r="DK59" s="51"/>
      <c r="DL59" s="52"/>
      <c r="DM59" s="53">
        <f t="shared" si="65"/>
        <v>0</v>
      </c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>
        <f t="shared" si="66"/>
        <v>0</v>
      </c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53">
        <f t="shared" si="25"/>
        <v>0</v>
      </c>
      <c r="EZ59" s="51"/>
      <c r="FA59" s="50"/>
      <c r="FB59" s="51"/>
      <c r="FC59" s="52"/>
      <c r="FD59" s="53">
        <f t="shared" si="53"/>
        <v>0</v>
      </c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>
        <f t="shared" si="67"/>
        <v>0</v>
      </c>
      <c r="FR59" s="122"/>
      <c r="FS59" s="122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>
        <f t="shared" si="68"/>
        <v>0</v>
      </c>
      <c r="GE59" s="51"/>
      <c r="GF59" s="50"/>
      <c r="GG59" s="51"/>
      <c r="GH59" s="50"/>
      <c r="GI59" s="51"/>
      <c r="GJ59" s="50"/>
      <c r="GK59" s="51"/>
      <c r="GL59" s="50"/>
      <c r="GM59" s="51"/>
      <c r="GN59" s="52"/>
      <c r="GO59" s="48">
        <f>GQ59+GS59+GU59+GY59</f>
        <v>112</v>
      </c>
      <c r="GP59" s="136"/>
      <c r="GQ59" s="140"/>
      <c r="GR59" s="51">
        <v>1</v>
      </c>
      <c r="GS59" s="50">
        <f>80*0.8</f>
        <v>64</v>
      </c>
      <c r="GT59" s="51"/>
      <c r="GU59" s="50"/>
      <c r="GV59" s="133">
        <v>4</v>
      </c>
      <c r="GW59" s="17">
        <f>20*0.8</f>
        <v>16</v>
      </c>
      <c r="GX59" s="101">
        <v>2</v>
      </c>
      <c r="GY59" s="102">
        <f>40*0.8*1.5</f>
        <v>48</v>
      </c>
      <c r="GZ59" s="18">
        <v>6</v>
      </c>
      <c r="HA59" s="17">
        <f>15*0.8</f>
        <v>12</v>
      </c>
      <c r="HB59" s="18">
        <v>5</v>
      </c>
      <c r="HC59" s="124">
        <f>18*0.8</f>
        <v>14.4</v>
      </c>
      <c r="HD59" s="48">
        <f t="shared" si="69"/>
        <v>0</v>
      </c>
      <c r="HE59" s="136"/>
      <c r="HF59" s="140"/>
      <c r="HG59" s="51"/>
      <c r="HH59" s="50"/>
      <c r="HI59" s="51"/>
      <c r="HJ59" s="50"/>
      <c r="HK59" s="129"/>
      <c r="HL59" s="50"/>
      <c r="HM59" s="51"/>
      <c r="HN59" s="50"/>
      <c r="HO59" s="51"/>
      <c r="HP59" s="50"/>
      <c r="HQ59" s="51"/>
      <c r="HR59" s="52"/>
      <c r="HS59" s="48">
        <f t="shared" si="62"/>
        <v>0</v>
      </c>
      <c r="HT59" s="136"/>
      <c r="HU59" s="140"/>
      <c r="HV59" s="51"/>
      <c r="HW59" s="50"/>
      <c r="HX59" s="51"/>
      <c r="HY59" s="50"/>
      <c r="HZ59" s="129"/>
      <c r="IA59" s="50"/>
      <c r="IB59" s="51"/>
      <c r="IC59" s="50"/>
      <c r="ID59" s="51"/>
      <c r="IE59" s="50"/>
      <c r="IF59" s="129"/>
      <c r="IG59" s="50"/>
      <c r="IH59" s="129"/>
      <c r="II59" s="50"/>
      <c r="IJ59" s="51"/>
      <c r="IK59" s="52"/>
      <c r="IL59" s="48">
        <f t="shared" si="48"/>
        <v>0</v>
      </c>
      <c r="IM59" s="136"/>
      <c r="IN59" s="140"/>
      <c r="IO59" s="51"/>
      <c r="IP59" s="52"/>
      <c r="IQ59" s="48">
        <f t="shared" si="29"/>
        <v>0</v>
      </c>
      <c r="IR59" s="51"/>
      <c r="IS59" s="52"/>
      <c r="IT59" s="48">
        <f>IV59+IX59+IZ59+JF59+JH59</f>
        <v>30</v>
      </c>
      <c r="IU59" s="136"/>
      <c r="IV59" s="140"/>
      <c r="IW59" s="51"/>
      <c r="IX59" s="50"/>
      <c r="IY59" s="129"/>
      <c r="IZ59" s="50"/>
      <c r="JA59" s="133">
        <v>9</v>
      </c>
      <c r="JB59" s="17">
        <f>5</f>
        <v>5</v>
      </c>
      <c r="JC59" s="18">
        <v>7</v>
      </c>
      <c r="JD59" s="17">
        <f>12</f>
        <v>12</v>
      </c>
      <c r="JE59" s="51">
        <v>3</v>
      </c>
      <c r="JF59" s="50">
        <f>30</f>
        <v>30</v>
      </c>
      <c r="JG59" s="51"/>
      <c r="JH59" s="52"/>
      <c r="JI59" s="48">
        <f t="shared" si="52"/>
        <v>0</v>
      </c>
      <c r="JJ59" s="136"/>
      <c r="JK59" s="140"/>
      <c r="JL59" s="129"/>
      <c r="JM59" s="50"/>
      <c r="JN59" s="51"/>
      <c r="JO59" s="52"/>
      <c r="JP59" s="48">
        <f t="shared" si="31"/>
        <v>0</v>
      </c>
      <c r="JQ59" s="51"/>
      <c r="JR59" s="52"/>
    </row>
    <row r="60" spans="1:278" ht="15" customHeight="1" x14ac:dyDescent="0.3">
      <c r="A60" s="27">
        <v>12</v>
      </c>
      <c r="B60" s="37">
        <v>5928</v>
      </c>
      <c r="C60" s="30" t="s">
        <v>508</v>
      </c>
      <c r="D60" s="38">
        <v>2007</v>
      </c>
      <c r="E60" s="62">
        <f t="shared" si="18"/>
        <v>171.95</v>
      </c>
      <c r="F60" s="47" t="s">
        <v>509</v>
      </c>
      <c r="G60" s="47"/>
      <c r="H60" s="47" t="s">
        <v>510</v>
      </c>
      <c r="I60" s="47" t="s">
        <v>511</v>
      </c>
      <c r="J60" s="48">
        <f t="shared" si="56"/>
        <v>0</v>
      </c>
      <c r="K60" s="49"/>
      <c r="L60" s="50"/>
      <c r="M60" s="51"/>
      <c r="N60" s="50"/>
      <c r="O60" s="51"/>
      <c r="P60" s="52"/>
      <c r="Q60" s="48">
        <f t="shared" si="19"/>
        <v>0</v>
      </c>
      <c r="R60" s="49"/>
      <c r="S60" s="52"/>
      <c r="T60" s="48">
        <f t="shared" si="20"/>
        <v>0</v>
      </c>
      <c r="U60" s="49"/>
      <c r="V60" s="50"/>
      <c r="W60" s="51"/>
      <c r="X60" s="52"/>
      <c r="Y60" s="53">
        <f t="shared" si="70"/>
        <v>40.049999999999997</v>
      </c>
      <c r="Z60" s="105"/>
      <c r="AA60" s="55"/>
      <c r="AB60" s="54"/>
      <c r="AC60" s="55"/>
      <c r="AD60" s="54"/>
      <c r="AE60" s="55"/>
      <c r="AF60" s="54"/>
      <c r="AG60" s="55"/>
      <c r="AH60" s="148"/>
      <c r="AI60" s="55"/>
      <c r="AJ60" s="148">
        <v>6</v>
      </c>
      <c r="AK60" s="55">
        <f>22*0.9</f>
        <v>19.8</v>
      </c>
      <c r="AL60" s="84">
        <v>6</v>
      </c>
      <c r="AM60" s="85">
        <f>15*0.9*1.5</f>
        <v>20.25</v>
      </c>
      <c r="AN60" s="54"/>
      <c r="AO60" s="88"/>
      <c r="AP60" s="95">
        <f t="shared" si="22"/>
        <v>0</v>
      </c>
      <c r="AQ60" s="97"/>
      <c r="AR60" s="92"/>
      <c r="AS60" s="89"/>
      <c r="AT60" s="11"/>
      <c r="AU60" s="10"/>
      <c r="AV60" s="11"/>
      <c r="AW60" s="10"/>
      <c r="AX60" s="11"/>
      <c r="AY60" s="10"/>
      <c r="AZ60" s="11"/>
      <c r="BA60" s="10"/>
      <c r="BB60" s="11"/>
      <c r="BC60" s="12"/>
      <c r="BD60" s="13">
        <f t="shared" si="57"/>
        <v>18.899999999999999</v>
      </c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01">
        <v>5</v>
      </c>
      <c r="BP60" s="103">
        <f>18*0.7*1.5</f>
        <v>18.899999999999999</v>
      </c>
      <c r="BQ60" s="13">
        <f>BS60+BU60+BW60+BY60+CA60+CC60</f>
        <v>0</v>
      </c>
      <c r="BR60" s="51"/>
      <c r="BS60" s="50"/>
      <c r="BT60" s="51"/>
      <c r="BU60" s="50"/>
      <c r="BV60" s="51"/>
      <c r="BW60" s="50"/>
      <c r="BX60" s="51"/>
      <c r="BY60" s="50"/>
      <c r="BZ60" s="51"/>
      <c r="CA60" s="50"/>
      <c r="CB60" s="51"/>
      <c r="CC60" s="50"/>
      <c r="CD60" s="18">
        <v>9</v>
      </c>
      <c r="CE60" s="18" t="s">
        <v>65</v>
      </c>
      <c r="CF60" s="18">
        <v>8</v>
      </c>
      <c r="CG60" s="111" t="s">
        <v>65</v>
      </c>
      <c r="CH60" s="53"/>
      <c r="CI60" s="51"/>
      <c r="CJ60" s="50"/>
      <c r="CK60" s="51"/>
      <c r="CL60" s="50"/>
      <c r="CM60" s="51"/>
      <c r="CN60" s="50"/>
      <c r="CO60" s="51"/>
      <c r="CP60" s="50"/>
      <c r="CQ60" s="51"/>
      <c r="CR60" s="51"/>
      <c r="CS60" s="51"/>
      <c r="CT60" s="108"/>
      <c r="CU60" s="53"/>
      <c r="CV60" s="51"/>
      <c r="CW60" s="50"/>
      <c r="CX60" s="51"/>
      <c r="CY60" s="50"/>
      <c r="CZ60" s="51"/>
      <c r="DA60" s="50"/>
      <c r="DB60" s="51"/>
      <c r="DC60" s="50"/>
      <c r="DD60" s="51"/>
      <c r="DE60" s="108"/>
      <c r="DF60" s="53">
        <f t="shared" si="24"/>
        <v>0</v>
      </c>
      <c r="DG60" s="51"/>
      <c r="DH60" s="50"/>
      <c r="DI60" s="51"/>
      <c r="DJ60" s="50"/>
      <c r="DK60" s="51"/>
      <c r="DL60" s="108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108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108"/>
      <c r="EY60" s="53">
        <f t="shared" si="25"/>
        <v>0</v>
      </c>
      <c r="EZ60" s="51"/>
      <c r="FA60" s="50"/>
      <c r="FB60" s="51"/>
      <c r="FC60" s="108"/>
      <c r="FD60" s="53">
        <f t="shared" si="53"/>
        <v>8</v>
      </c>
      <c r="FE60" s="51"/>
      <c r="FF60" s="50"/>
      <c r="FG60" s="51"/>
      <c r="FH60" s="50"/>
      <c r="FI60" s="51">
        <v>8</v>
      </c>
      <c r="FJ60" s="50">
        <f>20*0.4</f>
        <v>8</v>
      </c>
      <c r="FK60" s="51"/>
      <c r="FL60" s="50"/>
      <c r="FM60" s="51"/>
      <c r="FN60" s="50"/>
      <c r="FO60" s="51"/>
      <c r="FP60" s="108"/>
      <c r="FQ60" s="53">
        <f t="shared" si="67"/>
        <v>0</v>
      </c>
      <c r="FR60" s="153"/>
      <c r="FS60" s="150"/>
      <c r="FT60" s="51"/>
      <c r="FU60" s="50"/>
      <c r="FV60" s="51"/>
      <c r="FW60" s="50"/>
      <c r="FX60" s="51"/>
      <c r="FY60" s="50"/>
      <c r="FZ60" s="51"/>
      <c r="GA60" s="50"/>
      <c r="GB60" s="51"/>
      <c r="GC60" s="108"/>
      <c r="GD60" s="53"/>
      <c r="GE60" s="51"/>
      <c r="GF60" s="50"/>
      <c r="GG60" s="51"/>
      <c r="GH60" s="50"/>
      <c r="GI60" s="51"/>
      <c r="GJ60" s="50"/>
      <c r="GK60" s="51"/>
      <c r="GL60" s="50"/>
      <c r="GM60" s="51"/>
      <c r="GN60" s="108"/>
      <c r="GO60" s="48"/>
      <c r="GP60" s="136"/>
      <c r="GQ60" s="140"/>
      <c r="GR60" s="51"/>
      <c r="GS60" s="50"/>
      <c r="GT60" s="51"/>
      <c r="GU60" s="50"/>
      <c r="GV60" s="129"/>
      <c r="GW60" s="50"/>
      <c r="GX60" s="51"/>
      <c r="GY60" s="50"/>
      <c r="GZ60" s="18"/>
      <c r="HA60" s="17"/>
      <c r="HB60" s="51"/>
      <c r="HC60" s="108"/>
      <c r="HD60" s="48">
        <f t="shared" si="69"/>
        <v>0</v>
      </c>
      <c r="HE60" s="136"/>
      <c r="HF60" s="140"/>
      <c r="HG60" s="51"/>
      <c r="HH60" s="50"/>
      <c r="HI60" s="51"/>
      <c r="HJ60" s="50"/>
      <c r="HK60" s="129"/>
      <c r="HL60" s="50"/>
      <c r="HM60" s="51"/>
      <c r="HN60" s="50"/>
      <c r="HO60" s="51"/>
      <c r="HP60" s="50"/>
      <c r="HQ60" s="51"/>
      <c r="HR60" s="108"/>
      <c r="HS60" s="48">
        <f t="shared" si="62"/>
        <v>0</v>
      </c>
      <c r="HT60" s="136"/>
      <c r="HU60" s="140"/>
      <c r="HV60" s="51"/>
      <c r="HW60" s="50"/>
      <c r="HX60" s="51"/>
      <c r="HY60" s="50"/>
      <c r="HZ60" s="129"/>
      <c r="IA60" s="50"/>
      <c r="IB60" s="51"/>
      <c r="IC60" s="50"/>
      <c r="ID60" s="51"/>
      <c r="IE60" s="50"/>
      <c r="IF60" s="129"/>
      <c r="IG60" s="50"/>
      <c r="IH60" s="129"/>
      <c r="II60" s="50"/>
      <c r="IJ60" s="51"/>
      <c r="IK60" s="108"/>
      <c r="IL60" s="48">
        <f t="shared" si="48"/>
        <v>0</v>
      </c>
      <c r="IM60" s="136"/>
      <c r="IN60" s="140"/>
      <c r="IO60" s="51"/>
      <c r="IP60" s="108"/>
      <c r="IQ60" s="48">
        <f t="shared" si="29"/>
        <v>0</v>
      </c>
      <c r="IR60" s="51"/>
      <c r="IS60" s="108"/>
      <c r="IT60" s="48">
        <f t="shared" ref="IT60:IT65" si="71">IV60+IX60+IZ60+JB60+JD60+JF60+JH60</f>
        <v>0</v>
      </c>
      <c r="IU60" s="136"/>
      <c r="IV60" s="140"/>
      <c r="IW60" s="51"/>
      <c r="IX60" s="50"/>
      <c r="IY60" s="129"/>
      <c r="IZ60" s="50"/>
      <c r="JA60" s="129"/>
      <c r="JB60" s="50"/>
      <c r="JC60" s="51"/>
      <c r="JD60" s="50"/>
      <c r="JE60" s="51"/>
      <c r="JF60" s="50"/>
      <c r="JG60" s="51"/>
      <c r="JH60" s="108"/>
      <c r="JI60" s="48">
        <f t="shared" si="52"/>
        <v>28</v>
      </c>
      <c r="JJ60" s="136"/>
      <c r="JK60" s="140"/>
      <c r="JL60" s="129">
        <v>4</v>
      </c>
      <c r="JM60" s="50">
        <f>40*0.7</f>
        <v>28</v>
      </c>
      <c r="JN60" s="51"/>
      <c r="JO60" s="108"/>
      <c r="JP60" s="48">
        <f t="shared" si="31"/>
        <v>77</v>
      </c>
      <c r="JQ60" s="51">
        <v>1</v>
      </c>
      <c r="JR60" s="52">
        <f>110*0.7</f>
        <v>77</v>
      </c>
    </row>
    <row r="61" spans="1:278" ht="15" hidden="1" customHeight="1" x14ac:dyDescent="0.3">
      <c r="B61" s="37">
        <v>1332</v>
      </c>
      <c r="C61" s="30" t="s">
        <v>54</v>
      </c>
      <c r="D61" s="39">
        <v>1996</v>
      </c>
      <c r="E61" s="62">
        <f t="shared" si="18"/>
        <v>227.75</v>
      </c>
      <c r="F61" s="47" t="s">
        <v>407</v>
      </c>
      <c r="G61" s="47"/>
      <c r="H61" s="47" t="s">
        <v>463</v>
      </c>
      <c r="I61" s="47" t="s">
        <v>464</v>
      </c>
      <c r="J61" s="48">
        <f t="shared" si="56"/>
        <v>0</v>
      </c>
      <c r="K61" s="49"/>
      <c r="L61" s="50"/>
      <c r="M61" s="51"/>
      <c r="N61" s="50"/>
      <c r="O61" s="51"/>
      <c r="P61" s="52"/>
      <c r="Q61" s="48">
        <f t="shared" si="19"/>
        <v>0</v>
      </c>
      <c r="R61" s="49"/>
      <c r="S61" s="52"/>
      <c r="T61" s="48">
        <f t="shared" si="20"/>
        <v>28</v>
      </c>
      <c r="U61" s="49"/>
      <c r="V61" s="50"/>
      <c r="W61" s="51">
        <v>4</v>
      </c>
      <c r="X61" s="52">
        <f>40*0.7</f>
        <v>28</v>
      </c>
      <c r="Y61" s="53">
        <f>AA61+AC61+AE61+AG61+AI61+AM61+AO61</f>
        <v>47.25</v>
      </c>
      <c r="Z61" s="114"/>
      <c r="AA61" s="55"/>
      <c r="AB61" s="114"/>
      <c r="AC61" s="55"/>
      <c r="AD61" s="114"/>
      <c r="AE61" s="55"/>
      <c r="AF61" s="114"/>
      <c r="AG61" s="55"/>
      <c r="AH61" s="84">
        <v>8</v>
      </c>
      <c r="AI61" s="85">
        <f>15*0.9*1.5</f>
        <v>20.25</v>
      </c>
      <c r="AJ61" s="14">
        <v>7</v>
      </c>
      <c r="AK61" s="15">
        <f>18*0.9</f>
        <v>16.2</v>
      </c>
      <c r="AL61" s="120"/>
      <c r="AM61" s="55"/>
      <c r="AN61" s="114">
        <v>6</v>
      </c>
      <c r="AO61" s="88">
        <f>30*0.9</f>
        <v>27</v>
      </c>
      <c r="AP61" s="95">
        <f t="shared" si="22"/>
        <v>0</v>
      </c>
      <c r="AQ61" s="97"/>
      <c r="AR61" s="92"/>
      <c r="AS61" s="89">
        <f>AU61+AW61+AY61+BA61+BC61</f>
        <v>0</v>
      </c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>
        <f t="shared" si="57"/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 t="shared" ref="BQ61:BQ69" si="72"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>
        <f>CJ61+CL61+CN61+CP61+CR61+CT61</f>
        <v>0</v>
      </c>
      <c r="CI61" s="51"/>
      <c r="CJ61" s="50"/>
      <c r="CK61" s="51"/>
      <c r="CL61" s="50"/>
      <c r="CM61" s="51"/>
      <c r="CN61" s="50"/>
      <c r="CO61" s="50"/>
      <c r="CP61" s="50"/>
      <c r="CQ61" s="51"/>
      <c r="CR61" s="50"/>
      <c r="CS61" s="51"/>
      <c r="CT61" s="52"/>
      <c r="CU61" s="53">
        <f>CW61+CY61+DA61+DC61+DE61</f>
        <v>0</v>
      </c>
      <c r="CV61" s="51"/>
      <c r="CW61" s="50"/>
      <c r="CX61" s="50"/>
      <c r="CY61" s="50"/>
      <c r="CZ61" s="51"/>
      <c r="DA61" s="50"/>
      <c r="DB61" s="51"/>
      <c r="DC61" s="50"/>
      <c r="DD61" s="51"/>
      <c r="DE61" s="52"/>
      <c r="DF61" s="53">
        <f t="shared" si="24"/>
        <v>0</v>
      </c>
      <c r="DG61" s="51"/>
      <c r="DH61" s="50"/>
      <c r="DI61" s="50"/>
      <c r="DJ61" s="50"/>
      <c r="DK61" s="51"/>
      <c r="DL61" s="52"/>
      <c r="DM61" s="53">
        <f>DO61+DQ61+DS61+DU61+DW61+DY61+EA61+EC61</f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0"/>
      <c r="DY61" s="50"/>
      <c r="DZ61" s="51"/>
      <c r="EA61" s="50"/>
      <c r="EB61" s="51"/>
      <c r="EC61" s="52"/>
      <c r="ED61" s="53">
        <f>EF61+EH61+EJ61+EL61+EN61+EP61+ER61+ET61+EV61+EX61</f>
        <v>0</v>
      </c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0"/>
      <c r="EP61" s="50"/>
      <c r="EQ61" s="51"/>
      <c r="ER61" s="50"/>
      <c r="ES61" s="50"/>
      <c r="ET61" s="50"/>
      <c r="EU61" s="50"/>
      <c r="EV61" s="50"/>
      <c r="EW61" s="51"/>
      <c r="EX61" s="52"/>
      <c r="EY61" s="53">
        <f t="shared" si="25"/>
        <v>0</v>
      </c>
      <c r="EZ61" s="51"/>
      <c r="FA61" s="50"/>
      <c r="FB61" s="51"/>
      <c r="FC61" s="52"/>
      <c r="FD61" s="53">
        <f t="shared" si="53"/>
        <v>0</v>
      </c>
      <c r="FE61" s="51"/>
      <c r="FF61" s="50"/>
      <c r="FG61" s="51"/>
      <c r="FH61" s="50"/>
      <c r="FI61" s="51"/>
      <c r="FJ61" s="50"/>
      <c r="FK61" s="50"/>
      <c r="FL61" s="50"/>
      <c r="FM61" s="51"/>
      <c r="FN61" s="50"/>
      <c r="FO61" s="51"/>
      <c r="FP61" s="52"/>
      <c r="FQ61" s="53">
        <f t="shared" si="67"/>
        <v>0</v>
      </c>
      <c r="FR61" s="122"/>
      <c r="FS61" s="122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>
        <f>GF61+GH61+GJ61+GL61+GN61</f>
        <v>0</v>
      </c>
      <c r="GE61" s="51"/>
      <c r="GF61" s="50"/>
      <c r="GG61" s="51"/>
      <c r="GH61" s="50"/>
      <c r="GI61" s="51"/>
      <c r="GJ61" s="50"/>
      <c r="GK61" s="50"/>
      <c r="GL61" s="50"/>
      <c r="GM61" s="51"/>
      <c r="GN61" s="52"/>
      <c r="GO61" s="48">
        <f>GQ61+GS61+GU61+GW61+GY61+HA61+HC61</f>
        <v>0</v>
      </c>
      <c r="GP61" s="125"/>
      <c r="GQ61" s="125"/>
      <c r="GR61" s="51"/>
      <c r="GS61" s="50"/>
      <c r="GT61" s="51"/>
      <c r="GU61" s="50"/>
      <c r="GV61" s="50"/>
      <c r="GW61" s="50"/>
      <c r="GX61" s="50"/>
      <c r="GY61" s="50"/>
      <c r="GZ61" s="50"/>
      <c r="HA61" s="50"/>
      <c r="HB61" s="51"/>
      <c r="HC61" s="52"/>
      <c r="HD61" s="48">
        <f t="shared" si="69"/>
        <v>0</v>
      </c>
      <c r="HE61" s="125"/>
      <c r="HF61" s="125"/>
      <c r="HG61" s="51"/>
      <c r="HH61" s="50"/>
      <c r="HI61" s="51"/>
      <c r="HJ61" s="50"/>
      <c r="HK61" s="50"/>
      <c r="HL61" s="50"/>
      <c r="HM61" s="50"/>
      <c r="HN61" s="50"/>
      <c r="HO61" s="50"/>
      <c r="HP61" s="50"/>
      <c r="HQ61" s="51"/>
      <c r="HR61" s="52"/>
      <c r="HS61" s="48">
        <f t="shared" si="62"/>
        <v>0</v>
      </c>
      <c r="HT61" s="136"/>
      <c r="HU61" s="140"/>
      <c r="HV61" s="51"/>
      <c r="HW61" s="50"/>
      <c r="HX61" s="51"/>
      <c r="HY61" s="50"/>
      <c r="HZ61" s="51"/>
      <c r="IA61" s="50"/>
      <c r="IB61" s="51"/>
      <c r="IC61" s="50"/>
      <c r="ID61" s="51"/>
      <c r="IE61" s="50"/>
      <c r="IF61" s="129"/>
      <c r="IG61" s="50"/>
      <c r="IH61" s="129"/>
      <c r="II61" s="50"/>
      <c r="IJ61" s="51"/>
      <c r="IK61" s="52"/>
      <c r="IL61" s="48">
        <f>IP61</f>
        <v>48</v>
      </c>
      <c r="IM61" s="145">
        <v>5</v>
      </c>
      <c r="IN61" s="146">
        <f>35*0.8</f>
        <v>28</v>
      </c>
      <c r="IO61" s="51">
        <v>2</v>
      </c>
      <c r="IP61" s="52">
        <f>60*0.8</f>
        <v>48</v>
      </c>
      <c r="IQ61" s="48">
        <f t="shared" si="29"/>
        <v>0</v>
      </c>
      <c r="IR61" s="51"/>
      <c r="IS61" s="52"/>
      <c r="IT61" s="48">
        <f t="shared" si="71"/>
        <v>80</v>
      </c>
      <c r="IU61" s="136"/>
      <c r="IV61" s="140"/>
      <c r="IW61" s="51"/>
      <c r="IX61" s="50"/>
      <c r="IY61" s="51">
        <v>1</v>
      </c>
      <c r="IZ61" s="50">
        <f>80</f>
        <v>80</v>
      </c>
      <c r="JA61" s="129"/>
      <c r="JB61" s="50"/>
      <c r="JC61" s="51"/>
      <c r="JD61" s="50"/>
      <c r="JE61" s="18" t="s">
        <v>580</v>
      </c>
      <c r="JF61" s="17"/>
      <c r="JG61" s="51"/>
      <c r="JH61" s="52"/>
      <c r="JI61" s="48">
        <f>JK61+JM61</f>
        <v>24.5</v>
      </c>
      <c r="JJ61" s="136"/>
      <c r="JK61" s="140"/>
      <c r="JL61" s="51">
        <v>5</v>
      </c>
      <c r="JM61" s="50">
        <f>35*0.7</f>
        <v>24.5</v>
      </c>
      <c r="JN61" s="18">
        <v>5</v>
      </c>
      <c r="JO61" s="124">
        <f>26*0.7</f>
        <v>18.2</v>
      </c>
      <c r="JP61" s="48">
        <f t="shared" si="31"/>
        <v>0</v>
      </c>
      <c r="JQ61" s="51"/>
      <c r="JR61" s="52"/>
    </row>
    <row r="62" spans="1:278" ht="15" hidden="1" customHeight="1" x14ac:dyDescent="0.3">
      <c r="B62" s="37">
        <v>4138</v>
      </c>
      <c r="C62" s="30" t="s">
        <v>77</v>
      </c>
      <c r="D62" s="38">
        <v>2003</v>
      </c>
      <c r="E62" s="62">
        <f t="shared" si="18"/>
        <v>220.5</v>
      </c>
      <c r="F62" s="47" t="s">
        <v>497</v>
      </c>
      <c r="G62" s="47"/>
      <c r="H62" s="47" t="s">
        <v>498</v>
      </c>
      <c r="I62" s="47"/>
      <c r="J62" s="48">
        <f t="shared" si="56"/>
        <v>0</v>
      </c>
      <c r="K62" s="49"/>
      <c r="L62" s="50"/>
      <c r="M62" s="51"/>
      <c r="N62" s="50"/>
      <c r="O62" s="51"/>
      <c r="P62" s="52"/>
      <c r="Q62" s="48">
        <f t="shared" si="19"/>
        <v>0</v>
      </c>
      <c r="R62" s="49"/>
      <c r="S62" s="52"/>
      <c r="T62" s="48">
        <f t="shared" si="20"/>
        <v>0</v>
      </c>
      <c r="U62" s="49"/>
      <c r="V62" s="50"/>
      <c r="W62" s="51"/>
      <c r="X62" s="52"/>
      <c r="Y62" s="53">
        <f t="shared" ref="Y62:Y73" si="73">AA62+AC62+AE62+AG62+AI62+AK62+AM62+AO62</f>
        <v>13.5</v>
      </c>
      <c r="Z62" s="120"/>
      <c r="AA62" s="55"/>
      <c r="AB62" s="120"/>
      <c r="AC62" s="55"/>
      <c r="AD62" s="54"/>
      <c r="AE62" s="55"/>
      <c r="AF62" s="105">
        <v>8</v>
      </c>
      <c r="AG62" s="55">
        <f>15*0.9</f>
        <v>13.5</v>
      </c>
      <c r="AH62" s="114"/>
      <c r="AI62" s="55"/>
      <c r="AJ62" s="54"/>
      <c r="AK62" s="55"/>
      <c r="AL62" s="120"/>
      <c r="AM62" s="55"/>
      <c r="AN62" s="54"/>
      <c r="AO62" s="88"/>
      <c r="AP62" s="95">
        <f t="shared" si="22"/>
        <v>0</v>
      </c>
      <c r="AQ62" s="97"/>
      <c r="AR62" s="92"/>
      <c r="AS62" s="89">
        <f>AU62+AW62+AY62+BA62+BC62</f>
        <v>24</v>
      </c>
      <c r="AT62" s="11">
        <v>6</v>
      </c>
      <c r="AU62" s="10">
        <f>30*0.8</f>
        <v>24</v>
      </c>
      <c r="AV62" s="11"/>
      <c r="AW62" s="10"/>
      <c r="AX62" s="11"/>
      <c r="AY62" s="10"/>
      <c r="AZ62" s="11"/>
      <c r="BA62" s="10"/>
      <c r="BB62" s="11"/>
      <c r="BC62" s="12"/>
      <c r="BD62" s="13">
        <f t="shared" si="57"/>
        <v>0</v>
      </c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>
        <f t="shared" si="72"/>
        <v>47</v>
      </c>
      <c r="BR62" s="51">
        <v>5</v>
      </c>
      <c r="BS62" s="50">
        <f>35</f>
        <v>35</v>
      </c>
      <c r="BT62" s="51"/>
      <c r="BU62" s="50"/>
      <c r="BV62" s="51"/>
      <c r="BW62" s="50"/>
      <c r="BX62" s="51"/>
      <c r="BY62" s="50"/>
      <c r="BZ62" s="51"/>
      <c r="CA62" s="50"/>
      <c r="CB62" s="101">
        <v>9</v>
      </c>
      <c r="CC62" s="102">
        <f>8*1.5</f>
        <v>12</v>
      </c>
      <c r="CD62" s="51"/>
      <c r="CE62" s="50"/>
      <c r="CF62" s="51"/>
      <c r="CG62" s="52"/>
      <c r="CH62" s="53">
        <f>CL62+CN62+CP62+CT62</f>
        <v>100</v>
      </c>
      <c r="CI62" s="18">
        <v>3</v>
      </c>
      <c r="CJ62" s="17">
        <f>60*0.8</f>
        <v>48</v>
      </c>
      <c r="CK62" s="51"/>
      <c r="CL62" s="50"/>
      <c r="CM62" s="51">
        <v>1</v>
      </c>
      <c r="CN62" s="50">
        <f>80*0.8</f>
        <v>64</v>
      </c>
      <c r="CO62" s="51"/>
      <c r="CP62" s="50"/>
      <c r="CQ62" s="18">
        <v>2</v>
      </c>
      <c r="CR62" s="17">
        <f>40*0.8</f>
        <v>32</v>
      </c>
      <c r="CS62" s="101">
        <v>3</v>
      </c>
      <c r="CT62" s="103">
        <f>30*0.8*1.5</f>
        <v>36</v>
      </c>
      <c r="CU62" s="53">
        <f>CW62+CY62+DA62+DC62+DE62</f>
        <v>0</v>
      </c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>
        <f t="shared" si="24"/>
        <v>0</v>
      </c>
      <c r="DG62" s="51"/>
      <c r="DH62" s="50"/>
      <c r="DI62" s="51"/>
      <c r="DJ62" s="50"/>
      <c r="DK62" s="51"/>
      <c r="DL62" s="52"/>
      <c r="DM62" s="53">
        <f>DO62+DQ62+DS62+DU62+DW62+DY62+EA62+EC62</f>
        <v>0</v>
      </c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>
        <f>EF62+EH62+EJ62+EL62+EN62+EP62+ER62+ET62+EV62+EX62</f>
        <v>0</v>
      </c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25"/>
        <v>0</v>
      </c>
      <c r="EZ62" s="51"/>
      <c r="FA62" s="50"/>
      <c r="FB62" s="51"/>
      <c r="FC62" s="52"/>
      <c r="FD62" s="53">
        <f t="shared" si="53"/>
        <v>0</v>
      </c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>
        <f t="shared" si="67"/>
        <v>0</v>
      </c>
      <c r="FR62" s="122"/>
      <c r="FS62" s="122"/>
      <c r="FT62" s="51"/>
      <c r="FU62" s="50"/>
      <c r="FV62" s="51"/>
      <c r="FW62" s="50"/>
      <c r="FX62" s="50"/>
      <c r="FY62" s="50"/>
      <c r="FZ62" s="50"/>
      <c r="GA62" s="50"/>
      <c r="GB62" s="51"/>
      <c r="GC62" s="52"/>
      <c r="GD62" s="53">
        <f>GF62+GH62+GJ62+GL62+GN62</f>
        <v>36</v>
      </c>
      <c r="GE62" s="51"/>
      <c r="GF62" s="50"/>
      <c r="GG62" s="51"/>
      <c r="GH62" s="50"/>
      <c r="GI62" s="51"/>
      <c r="GJ62" s="50"/>
      <c r="GK62" s="51">
        <v>2</v>
      </c>
      <c r="GL62" s="50">
        <f>60*0.6</f>
        <v>36</v>
      </c>
      <c r="GM62" s="51"/>
      <c r="GN62" s="52"/>
      <c r="GO62" s="48">
        <f>GQ62+GS62+GU62+GW62+GY62+HA62+HC62</f>
        <v>0</v>
      </c>
      <c r="GP62" s="136"/>
      <c r="GQ62" s="140"/>
      <c r="GR62" s="51"/>
      <c r="GS62" s="50"/>
      <c r="GT62" s="51"/>
      <c r="GU62" s="50"/>
      <c r="GV62" s="129"/>
      <c r="GW62" s="50"/>
      <c r="GX62" s="51"/>
      <c r="GY62" s="50"/>
      <c r="GZ62" s="51"/>
      <c r="HA62" s="50"/>
      <c r="HB62" s="51"/>
      <c r="HC62" s="52"/>
      <c r="HD62" s="48">
        <f t="shared" si="69"/>
        <v>0</v>
      </c>
      <c r="HE62" s="136"/>
      <c r="HF62" s="140"/>
      <c r="HG62" s="51"/>
      <c r="HH62" s="50"/>
      <c r="HI62" s="51"/>
      <c r="HJ62" s="50"/>
      <c r="HK62" s="129"/>
      <c r="HL62" s="50"/>
      <c r="HM62" s="51"/>
      <c r="HN62" s="50"/>
      <c r="HO62" s="51"/>
      <c r="HP62" s="50"/>
      <c r="HQ62" s="51"/>
      <c r="HR62" s="52"/>
      <c r="HS62" s="48">
        <f>HU62+HW62+HY62+IA62+IE62+IG62+II62+IK62</f>
        <v>0</v>
      </c>
      <c r="HT62" s="136"/>
      <c r="HU62" s="140"/>
      <c r="HV62" s="51"/>
      <c r="HW62" s="50"/>
      <c r="HX62" s="51"/>
      <c r="HY62" s="50"/>
      <c r="HZ62" s="129"/>
      <c r="IA62" s="50"/>
      <c r="IB62" s="18">
        <v>8</v>
      </c>
      <c r="IC62" s="18" t="s">
        <v>65</v>
      </c>
      <c r="ID62" s="51"/>
      <c r="IE62" s="50"/>
      <c r="IF62" s="129"/>
      <c r="IG62" s="50"/>
      <c r="IH62" s="129"/>
      <c r="II62" s="50"/>
      <c r="IJ62" s="51"/>
      <c r="IK62" s="52"/>
      <c r="IL62" s="48">
        <f t="shared" ref="IL62:IL68" si="74">IN62+IP62</f>
        <v>0</v>
      </c>
      <c r="IM62" s="136"/>
      <c r="IN62" s="140"/>
      <c r="IO62" s="51"/>
      <c r="IP62" s="52"/>
      <c r="IQ62" s="48">
        <f t="shared" si="29"/>
        <v>0</v>
      </c>
      <c r="IR62" s="51"/>
      <c r="IS62" s="52"/>
      <c r="IT62" s="48">
        <f t="shared" si="71"/>
        <v>0</v>
      </c>
      <c r="IU62" s="136"/>
      <c r="IV62" s="140"/>
      <c r="IW62" s="51"/>
      <c r="IX62" s="50"/>
      <c r="IY62" s="129"/>
      <c r="IZ62" s="50"/>
      <c r="JA62" s="129"/>
      <c r="JB62" s="50"/>
      <c r="JC62" s="51"/>
      <c r="JD62" s="51"/>
      <c r="JE62" s="51"/>
      <c r="JF62" s="51"/>
      <c r="JG62" s="51"/>
      <c r="JH62" s="52"/>
      <c r="JI62" s="48">
        <f t="shared" ref="JI62:JI102" si="75">JK62+JM62+JO62</f>
        <v>0</v>
      </c>
      <c r="JJ62" s="136"/>
      <c r="JK62" s="140"/>
      <c r="JL62" s="129"/>
      <c r="JM62" s="50"/>
      <c r="JN62" s="51"/>
      <c r="JO62" s="52"/>
      <c r="JP62" s="48">
        <f t="shared" si="31"/>
        <v>0</v>
      </c>
      <c r="JQ62" s="51"/>
      <c r="JR62" s="52"/>
    </row>
    <row r="63" spans="1:278" ht="15" hidden="1" customHeight="1" x14ac:dyDescent="0.3">
      <c r="B63" s="37">
        <v>4139</v>
      </c>
      <c r="C63" s="30" t="s">
        <v>525</v>
      </c>
      <c r="D63" s="38">
        <v>2003</v>
      </c>
      <c r="E63" s="62">
        <f t="shared" si="18"/>
        <v>220</v>
      </c>
      <c r="F63" s="47" t="s">
        <v>416</v>
      </c>
      <c r="G63" s="47"/>
      <c r="H63" s="47" t="s">
        <v>498</v>
      </c>
      <c r="I63" s="47"/>
      <c r="J63" s="48">
        <f t="shared" si="56"/>
        <v>0</v>
      </c>
      <c r="K63" s="49"/>
      <c r="L63" s="50"/>
      <c r="M63" s="51"/>
      <c r="N63" s="50"/>
      <c r="O63" s="51"/>
      <c r="P63" s="52"/>
      <c r="Q63" s="48">
        <f t="shared" si="19"/>
        <v>0</v>
      </c>
      <c r="R63" s="49"/>
      <c r="S63" s="52"/>
      <c r="T63" s="48">
        <f t="shared" si="20"/>
        <v>0</v>
      </c>
      <c r="U63" s="49"/>
      <c r="V63" s="50"/>
      <c r="W63" s="51"/>
      <c r="X63" s="52"/>
      <c r="Y63" s="53">
        <f t="shared" si="73"/>
        <v>0</v>
      </c>
      <c r="Z63" s="54"/>
      <c r="AA63" s="55"/>
      <c r="AB63" s="54"/>
      <c r="AC63" s="55"/>
      <c r="AD63" s="54"/>
      <c r="AE63" s="55"/>
      <c r="AF63" s="54"/>
      <c r="AG63" s="55"/>
      <c r="AH63" s="148"/>
      <c r="AI63" s="55"/>
      <c r="AJ63" s="148"/>
      <c r="AK63" s="55"/>
      <c r="AL63" s="105"/>
      <c r="AM63" s="55"/>
      <c r="AN63" s="54"/>
      <c r="AO63" s="88"/>
      <c r="AP63" s="95">
        <f t="shared" si="22"/>
        <v>0</v>
      </c>
      <c r="AQ63" s="97"/>
      <c r="AR63" s="92"/>
      <c r="AS63" s="89">
        <f>AU63+AW63+AY63+BA63+BC63</f>
        <v>30</v>
      </c>
      <c r="AT63" s="11"/>
      <c r="AU63" s="10"/>
      <c r="AV63" s="11"/>
      <c r="AW63" s="10"/>
      <c r="AX63" s="101">
        <v>7</v>
      </c>
      <c r="AY63" s="102">
        <f>25*0.8*1.5</f>
        <v>30</v>
      </c>
      <c r="AZ63" s="11"/>
      <c r="BA63" s="10"/>
      <c r="BB63" s="11"/>
      <c r="BC63" s="12"/>
      <c r="BD63" s="13">
        <f t="shared" si="57"/>
        <v>0</v>
      </c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3">
        <f t="shared" si="72"/>
        <v>12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101">
        <v>9</v>
      </c>
      <c r="CC63" s="102">
        <f>8*1.5</f>
        <v>12</v>
      </c>
      <c r="CD63" s="51"/>
      <c r="CE63" s="50"/>
      <c r="CF63" s="51"/>
      <c r="CG63" s="52"/>
      <c r="CH63" s="53">
        <f>CJ63+CL63+CN63+CP63+CT63</f>
        <v>130</v>
      </c>
      <c r="CI63" s="51"/>
      <c r="CJ63" s="50"/>
      <c r="CK63" s="101">
        <v>7</v>
      </c>
      <c r="CL63" s="102">
        <f>25*0.8*1.5</f>
        <v>30</v>
      </c>
      <c r="CM63" s="51">
        <v>1</v>
      </c>
      <c r="CN63" s="50">
        <f>80*0.8</f>
        <v>64</v>
      </c>
      <c r="CO63" s="51"/>
      <c r="CP63" s="50"/>
      <c r="CQ63" s="18">
        <v>2</v>
      </c>
      <c r="CR63" s="17">
        <f>40*0.8</f>
        <v>32</v>
      </c>
      <c r="CS63" s="101">
        <v>3</v>
      </c>
      <c r="CT63" s="103">
        <f>30*0.8*1.5</f>
        <v>36</v>
      </c>
      <c r="CU63" s="53">
        <f>CW63+CY63+DA63+DC63+DE63</f>
        <v>0</v>
      </c>
      <c r="CV63" s="51"/>
      <c r="CW63" s="50"/>
      <c r="CX63" s="51"/>
      <c r="CY63" s="50"/>
      <c r="CZ63" s="51"/>
      <c r="DA63" s="50"/>
      <c r="DB63" s="51"/>
      <c r="DC63" s="50"/>
      <c r="DD63" s="51"/>
      <c r="DE63" s="52"/>
      <c r="DF63" s="53">
        <f t="shared" si="24"/>
        <v>0</v>
      </c>
      <c r="DG63" s="51"/>
      <c r="DH63" s="50"/>
      <c r="DI63" s="51"/>
      <c r="DJ63" s="50"/>
      <c r="DK63" s="51"/>
      <c r="DL63" s="52"/>
      <c r="DM63" s="53">
        <f>DO63+DQ63+DS63+DU63+DW63+DY63+EA63+EC63</f>
        <v>0</v>
      </c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1"/>
      <c r="DY63" s="50"/>
      <c r="DZ63" s="51"/>
      <c r="EA63" s="50"/>
      <c r="EB63" s="51"/>
      <c r="EC63" s="52"/>
      <c r="ED63" s="53">
        <f>EF63+EH63+EJ63+EL63+EN63+EP63+ER63+ET63+EV63+EX63</f>
        <v>0</v>
      </c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1"/>
      <c r="EP63" s="50"/>
      <c r="EQ63" s="51"/>
      <c r="ER63" s="50"/>
      <c r="ES63" s="50"/>
      <c r="ET63" s="50"/>
      <c r="EU63" s="50"/>
      <c r="EV63" s="50"/>
      <c r="EW63" s="51"/>
      <c r="EX63" s="52"/>
      <c r="EY63" s="53">
        <f t="shared" si="25"/>
        <v>0</v>
      </c>
      <c r="EZ63" s="51"/>
      <c r="FA63" s="50"/>
      <c r="FB63" s="51"/>
      <c r="FC63" s="52"/>
      <c r="FD63" s="53">
        <f t="shared" si="53"/>
        <v>0</v>
      </c>
      <c r="FE63" s="51"/>
      <c r="FF63" s="50"/>
      <c r="FG63" s="51"/>
      <c r="FH63" s="50"/>
      <c r="FI63" s="51"/>
      <c r="FJ63" s="50"/>
      <c r="FK63" s="51"/>
      <c r="FL63" s="50"/>
      <c r="FM63" s="51"/>
      <c r="FN63" s="50"/>
      <c r="FO63" s="51"/>
      <c r="FP63" s="52"/>
      <c r="FQ63" s="53">
        <f t="shared" si="67"/>
        <v>0</v>
      </c>
      <c r="FR63" s="122"/>
      <c r="FS63" s="122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53">
        <f>GF63+GH63+GJ63+GN63</f>
        <v>48</v>
      </c>
      <c r="GE63" s="51"/>
      <c r="GF63" s="50"/>
      <c r="GG63" s="51">
        <v>2</v>
      </c>
      <c r="GH63" s="50">
        <f>80*0.6</f>
        <v>48</v>
      </c>
      <c r="GI63" s="51"/>
      <c r="GJ63" s="50"/>
      <c r="GK63" s="18">
        <v>2</v>
      </c>
      <c r="GL63" s="17">
        <f>60*0.6</f>
        <v>36</v>
      </c>
      <c r="GM63" s="51"/>
      <c r="GN63" s="52"/>
      <c r="GO63" s="48">
        <f>GQ63+GS63+GU63+GW63+GY63+HA63+HC63</f>
        <v>0</v>
      </c>
      <c r="GP63" s="136"/>
      <c r="GQ63" s="140"/>
      <c r="GR63" s="51"/>
      <c r="GS63" s="50"/>
      <c r="GT63" s="51"/>
      <c r="GU63" s="50"/>
      <c r="GV63" s="129"/>
      <c r="GW63" s="50"/>
      <c r="GX63" s="51"/>
      <c r="GY63" s="50"/>
      <c r="GZ63" s="51"/>
      <c r="HA63" s="50"/>
      <c r="HB63" s="51"/>
      <c r="HC63" s="52"/>
      <c r="HD63" s="48">
        <f t="shared" si="69"/>
        <v>0</v>
      </c>
      <c r="HE63" s="136"/>
      <c r="HF63" s="140"/>
      <c r="HG63" s="51"/>
      <c r="HH63" s="50"/>
      <c r="HI63" s="51"/>
      <c r="HJ63" s="50"/>
      <c r="HK63" s="129"/>
      <c r="HL63" s="50"/>
      <c r="HM63" s="51"/>
      <c r="HN63" s="50"/>
      <c r="HO63" s="51"/>
      <c r="HP63" s="50"/>
      <c r="HQ63" s="51"/>
      <c r="HR63" s="52"/>
      <c r="HS63" s="48">
        <f t="shared" ref="HS63:HS73" si="76">HU63+HW63+HY63+IA63+IC63+IE63+IG63+II63+IK63</f>
        <v>0</v>
      </c>
      <c r="HT63" s="136"/>
      <c r="HU63" s="140"/>
      <c r="HV63" s="51"/>
      <c r="HW63" s="50"/>
      <c r="HX63" s="51"/>
      <c r="HY63" s="50"/>
      <c r="HZ63" s="129"/>
      <c r="IA63" s="50"/>
      <c r="IB63" s="51"/>
      <c r="IC63" s="50"/>
      <c r="ID63" s="51"/>
      <c r="IE63" s="50"/>
      <c r="IF63" s="129"/>
      <c r="IG63" s="50"/>
      <c r="IH63" s="129"/>
      <c r="II63" s="50"/>
      <c r="IJ63" s="51"/>
      <c r="IK63" s="52"/>
      <c r="IL63" s="48">
        <f t="shared" si="74"/>
        <v>0</v>
      </c>
      <c r="IM63" s="136"/>
      <c r="IN63" s="140"/>
      <c r="IO63" s="51"/>
      <c r="IP63" s="52"/>
      <c r="IQ63" s="48">
        <f t="shared" si="29"/>
        <v>0</v>
      </c>
      <c r="IR63" s="51"/>
      <c r="IS63" s="52"/>
      <c r="IT63" s="48">
        <f t="shared" si="71"/>
        <v>0</v>
      </c>
      <c r="IU63" s="136"/>
      <c r="IV63" s="140"/>
      <c r="IW63" s="51"/>
      <c r="IX63" s="50"/>
      <c r="IY63" s="129"/>
      <c r="IZ63" s="50"/>
      <c r="JA63" s="129"/>
      <c r="JB63" s="50"/>
      <c r="JC63" s="51"/>
      <c r="JD63" s="50"/>
      <c r="JE63" s="51"/>
      <c r="JF63" s="50"/>
      <c r="JG63" s="51"/>
      <c r="JH63" s="52"/>
      <c r="JI63" s="48">
        <f t="shared" si="75"/>
        <v>0</v>
      </c>
      <c r="JJ63" s="136"/>
      <c r="JK63" s="140"/>
      <c r="JL63" s="129"/>
      <c r="JM63" s="50"/>
      <c r="JN63" s="51"/>
      <c r="JO63" s="52"/>
      <c r="JP63" s="48">
        <f t="shared" si="31"/>
        <v>0</v>
      </c>
      <c r="JQ63" s="51"/>
      <c r="JR63" s="52"/>
    </row>
    <row r="64" spans="1:278" ht="15" customHeight="1" x14ac:dyDescent="0.3">
      <c r="A64" s="176">
        <v>13</v>
      </c>
      <c r="B64" s="177">
        <v>6117</v>
      </c>
      <c r="C64" s="178" t="s">
        <v>366</v>
      </c>
      <c r="D64" s="179">
        <v>2007</v>
      </c>
      <c r="E64" s="180">
        <f t="shared" si="18"/>
        <v>169.4</v>
      </c>
      <c r="F64" s="181" t="s">
        <v>407</v>
      </c>
      <c r="G64" s="181"/>
      <c r="H64" s="47" t="s">
        <v>454</v>
      </c>
      <c r="I64" s="47"/>
      <c r="J64" s="182">
        <f t="shared" si="56"/>
        <v>0</v>
      </c>
      <c r="K64" s="49"/>
      <c r="L64" s="50"/>
      <c r="M64" s="51"/>
      <c r="N64" s="50"/>
      <c r="O64" s="51"/>
      <c r="P64" s="52"/>
      <c r="Q64" s="182">
        <f t="shared" si="19"/>
        <v>0</v>
      </c>
      <c r="R64" s="49"/>
      <c r="S64" s="52"/>
      <c r="T64" s="48">
        <f t="shared" si="20"/>
        <v>0</v>
      </c>
      <c r="U64" s="49"/>
      <c r="V64" s="50"/>
      <c r="W64" s="51"/>
      <c r="X64" s="52"/>
      <c r="Y64" s="183">
        <f t="shared" si="73"/>
        <v>0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48"/>
      <c r="AM64" s="55"/>
      <c r="AN64" s="54"/>
      <c r="AO64" s="88"/>
      <c r="AP64" s="95">
        <f t="shared" si="22"/>
        <v>0</v>
      </c>
      <c r="AQ64" s="97"/>
      <c r="AR64" s="92"/>
      <c r="AS64" s="89"/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83">
        <f>BF64+BJ64+BL64+BN64+BP64</f>
        <v>36.4</v>
      </c>
      <c r="BE64" s="11"/>
      <c r="BF64" s="10"/>
      <c r="BG64" s="18">
        <v>8</v>
      </c>
      <c r="BH64" s="17">
        <f>20*0.7</f>
        <v>14</v>
      </c>
      <c r="BI64" s="11"/>
      <c r="BJ64" s="10"/>
      <c r="BK64" s="11"/>
      <c r="BL64" s="10"/>
      <c r="BM64" s="11">
        <v>6</v>
      </c>
      <c r="BN64" s="10">
        <f>22*0.7</f>
        <v>15.399999999999999</v>
      </c>
      <c r="BO64" s="101">
        <v>4</v>
      </c>
      <c r="BP64" s="103">
        <f>20*0.7*1.5</f>
        <v>21</v>
      </c>
      <c r="BQ64" s="183">
        <f t="shared" si="72"/>
        <v>0</v>
      </c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52"/>
      <c r="CH64" s="53"/>
      <c r="CI64" s="51"/>
      <c r="CJ64" s="50"/>
      <c r="CK64" s="51"/>
      <c r="CL64" s="50"/>
      <c r="CM64" s="51"/>
      <c r="CN64" s="50"/>
      <c r="CO64" s="51"/>
      <c r="CP64" s="50"/>
      <c r="CQ64" s="51"/>
      <c r="CR64" s="50"/>
      <c r="CS64" s="51"/>
      <c r="CT64" s="52"/>
      <c r="CU64" s="53"/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183">
        <f t="shared" si="24"/>
        <v>0</v>
      </c>
      <c r="DG64" s="51"/>
      <c r="DH64" s="50"/>
      <c r="DI64" s="51"/>
      <c r="DJ64" s="50"/>
      <c r="DK64" s="51"/>
      <c r="DL64" s="52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52"/>
      <c r="EY64" s="53">
        <f t="shared" si="25"/>
        <v>0</v>
      </c>
      <c r="EZ64" s="51"/>
      <c r="FA64" s="50"/>
      <c r="FB64" s="51"/>
      <c r="FC64" s="52"/>
      <c r="FD64" s="183">
        <f>FF64+FJ64+FL64+FN64+FP64</f>
        <v>32</v>
      </c>
      <c r="FE64" s="51"/>
      <c r="FF64" s="50"/>
      <c r="FG64" s="18">
        <v>4</v>
      </c>
      <c r="FH64" s="17">
        <f>40*0.4</f>
        <v>16</v>
      </c>
      <c r="FI64" s="51">
        <v>2</v>
      </c>
      <c r="FJ64" s="50">
        <f>80*0.4</f>
        <v>32</v>
      </c>
      <c r="FK64" s="51"/>
      <c r="FL64" s="50"/>
      <c r="FM64" s="51"/>
      <c r="FN64" s="50"/>
      <c r="FO64" s="51"/>
      <c r="FP64" s="52"/>
      <c r="FQ64" s="183">
        <f>FS64+FW64+FY64+GA64</f>
        <v>77</v>
      </c>
      <c r="FR64" s="153">
        <v>1</v>
      </c>
      <c r="FS64" s="150">
        <f>110*0.7</f>
        <v>77</v>
      </c>
      <c r="FT64" s="18">
        <v>7</v>
      </c>
      <c r="FU64" s="17">
        <f>18*0.7</f>
        <v>12.6</v>
      </c>
      <c r="FV64" s="51"/>
      <c r="FW64" s="50"/>
      <c r="FX64" s="51"/>
      <c r="FY64" s="50"/>
      <c r="FZ64" s="51"/>
      <c r="GA64" s="50"/>
      <c r="GB64" s="18">
        <v>2</v>
      </c>
      <c r="GC64" s="124">
        <f>40*0.7</f>
        <v>28</v>
      </c>
      <c r="GD64" s="53"/>
      <c r="GE64" s="51"/>
      <c r="GF64" s="50"/>
      <c r="GG64" s="51"/>
      <c r="GH64" s="50"/>
      <c r="GI64" s="51"/>
      <c r="GJ64" s="50"/>
      <c r="GK64" s="51"/>
      <c r="GL64" s="50"/>
      <c r="GM64" s="51"/>
      <c r="GN64" s="52"/>
      <c r="GO64" s="48"/>
      <c r="GP64" s="136"/>
      <c r="GQ64" s="140"/>
      <c r="GR64" s="51"/>
      <c r="GS64" s="50"/>
      <c r="GT64" s="51"/>
      <c r="GU64" s="50"/>
      <c r="GV64" s="129"/>
      <c r="GW64" s="50"/>
      <c r="GX64" s="51"/>
      <c r="GY64" s="50"/>
      <c r="GZ64" s="51"/>
      <c r="HA64" s="50"/>
      <c r="HB64" s="51"/>
      <c r="HC64" s="52"/>
      <c r="HD64" s="182">
        <f t="shared" si="69"/>
        <v>24</v>
      </c>
      <c r="HE64" s="136"/>
      <c r="HF64" s="140"/>
      <c r="HG64" s="51"/>
      <c r="HH64" s="50"/>
      <c r="HI64" s="51"/>
      <c r="HJ64" s="50"/>
      <c r="HK64" s="129"/>
      <c r="HL64" s="50"/>
      <c r="HM64" s="51"/>
      <c r="HN64" s="50"/>
      <c r="HO64" s="101">
        <v>4</v>
      </c>
      <c r="HP64" s="102">
        <f>20*0.8*1.5</f>
        <v>24</v>
      </c>
      <c r="HQ64" s="51"/>
      <c r="HR64" s="52"/>
      <c r="HS64" s="48">
        <f t="shared" si="76"/>
        <v>0</v>
      </c>
      <c r="HT64" s="136"/>
      <c r="HU64" s="140"/>
      <c r="HV64" s="51"/>
      <c r="HW64" s="50"/>
      <c r="HX64" s="51"/>
      <c r="HY64" s="50"/>
      <c r="HZ64" s="129"/>
      <c r="IA64" s="50"/>
      <c r="IB64" s="51"/>
      <c r="IC64" s="50"/>
      <c r="ID64" s="51"/>
      <c r="IE64" s="50"/>
      <c r="IF64" s="129"/>
      <c r="IG64" s="50"/>
      <c r="IH64" s="129"/>
      <c r="II64" s="50"/>
      <c r="IJ64" s="51"/>
      <c r="IK64" s="52"/>
      <c r="IL64" s="182">
        <f t="shared" si="74"/>
        <v>0</v>
      </c>
      <c r="IM64" s="136"/>
      <c r="IN64" s="140"/>
      <c r="IO64" s="51"/>
      <c r="IP64" s="52"/>
      <c r="IQ64" s="182">
        <f t="shared" si="29"/>
        <v>0</v>
      </c>
      <c r="IR64" s="51"/>
      <c r="IS64" s="52"/>
      <c r="IT64" s="182">
        <f t="shared" si="71"/>
        <v>0</v>
      </c>
      <c r="IU64" s="136"/>
      <c r="IV64" s="140"/>
      <c r="IW64" s="51"/>
      <c r="IX64" s="50"/>
      <c r="IY64" s="129"/>
      <c r="IZ64" s="50"/>
      <c r="JA64" s="129"/>
      <c r="JB64" s="50"/>
      <c r="JC64" s="51"/>
      <c r="JD64" s="50"/>
      <c r="JE64" s="51"/>
      <c r="JF64" s="50"/>
      <c r="JG64" s="51"/>
      <c r="JH64" s="52"/>
      <c r="JI64" s="182">
        <f t="shared" si="75"/>
        <v>0</v>
      </c>
      <c r="JJ64" s="136"/>
      <c r="JK64" s="140"/>
      <c r="JL64" s="129"/>
      <c r="JM64" s="50"/>
      <c r="JN64" s="51"/>
      <c r="JO64" s="52"/>
      <c r="JP64" s="182">
        <f t="shared" si="31"/>
        <v>0</v>
      </c>
      <c r="JQ64" s="51"/>
      <c r="JR64" s="52"/>
    </row>
    <row r="65" spans="1:278" ht="15" customHeight="1" x14ac:dyDescent="0.3">
      <c r="A65" s="27">
        <v>14</v>
      </c>
      <c r="B65" s="37">
        <v>6820</v>
      </c>
      <c r="C65" s="30" t="s">
        <v>367</v>
      </c>
      <c r="D65" s="38">
        <v>2008</v>
      </c>
      <c r="E65" s="62">
        <f t="shared" si="18"/>
        <v>161.5</v>
      </c>
      <c r="F65" s="47" t="s">
        <v>407</v>
      </c>
      <c r="G65" s="47"/>
      <c r="H65" s="47" t="s">
        <v>441</v>
      </c>
      <c r="I65" s="47" t="s">
        <v>542</v>
      </c>
      <c r="J65" s="48">
        <f t="shared" si="56"/>
        <v>0</v>
      </c>
      <c r="K65" s="49"/>
      <c r="L65" s="50"/>
      <c r="M65" s="51"/>
      <c r="N65" s="50"/>
      <c r="O65" s="51"/>
      <c r="P65" s="52"/>
      <c r="Q65" s="48">
        <f t="shared" si="19"/>
        <v>0</v>
      </c>
      <c r="R65" s="49"/>
      <c r="S65" s="52"/>
      <c r="T65" s="48">
        <f t="shared" si="20"/>
        <v>0</v>
      </c>
      <c r="U65" s="49"/>
      <c r="V65" s="50"/>
      <c r="W65" s="51"/>
      <c r="X65" s="52"/>
      <c r="Y65" s="53">
        <f t="shared" si="73"/>
        <v>0</v>
      </c>
      <c r="Z65" s="114"/>
      <c r="AA65" s="55"/>
      <c r="AB65" s="114"/>
      <c r="AC65" s="55"/>
      <c r="AD65" s="114"/>
      <c r="AE65" s="55"/>
      <c r="AF65" s="120"/>
      <c r="AG65" s="55"/>
      <c r="AH65" s="120"/>
      <c r="AI65" s="55"/>
      <c r="AJ65" s="114"/>
      <c r="AK65" s="55"/>
      <c r="AL65" s="167"/>
      <c r="AM65" s="55"/>
      <c r="AN65" s="114"/>
      <c r="AO65" s="88"/>
      <c r="AP65" s="95">
        <f t="shared" si="22"/>
        <v>0</v>
      </c>
      <c r="AQ65" s="97"/>
      <c r="AR65" s="92"/>
      <c r="AS65" s="89"/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>
        <f t="shared" ref="BD65:BD89" si="77">BF65+BH65+BJ65+BL65+BN65+BP65</f>
        <v>31.5</v>
      </c>
      <c r="BE65" s="11"/>
      <c r="BF65" s="10"/>
      <c r="BG65" s="11"/>
      <c r="BH65" s="10"/>
      <c r="BI65" s="11"/>
      <c r="BJ65" s="10"/>
      <c r="BK65" s="11"/>
      <c r="BL65" s="10"/>
      <c r="BM65" s="11">
        <v>8</v>
      </c>
      <c r="BN65" s="10">
        <f>15*0.7</f>
        <v>10.5</v>
      </c>
      <c r="BO65" s="101">
        <v>4</v>
      </c>
      <c r="BP65" s="103">
        <f>20*0.7*1.5</f>
        <v>21</v>
      </c>
      <c r="BQ65" s="13">
        <f t="shared" si="72"/>
        <v>0</v>
      </c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53"/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53"/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>
        <f t="shared" si="24"/>
        <v>0</v>
      </c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53">
        <f t="shared" si="25"/>
        <v>0</v>
      </c>
      <c r="EZ65" s="51"/>
      <c r="FA65" s="50"/>
      <c r="FB65" s="51"/>
      <c r="FC65" s="52"/>
      <c r="FD65" s="53">
        <f>FF65+FH65+FJ65+FN65+FP65</f>
        <v>14</v>
      </c>
      <c r="FE65" s="51"/>
      <c r="FF65" s="50"/>
      <c r="FG65" s="51"/>
      <c r="FH65" s="50"/>
      <c r="FI65" s="51">
        <v>5</v>
      </c>
      <c r="FJ65" s="50">
        <f>35*0.4</f>
        <v>14</v>
      </c>
      <c r="FK65" s="18">
        <v>4</v>
      </c>
      <c r="FL65" s="17">
        <f>30*0.4</f>
        <v>12</v>
      </c>
      <c r="FM65" s="51"/>
      <c r="FN65" s="50"/>
      <c r="FO65" s="76"/>
      <c r="FP65" s="77"/>
      <c r="FQ65" s="53">
        <f>FS65+FW65</f>
        <v>56</v>
      </c>
      <c r="FR65" s="153">
        <v>2</v>
      </c>
      <c r="FS65" s="150">
        <f>80*0.7</f>
        <v>56</v>
      </c>
      <c r="FT65" s="18">
        <v>7</v>
      </c>
      <c r="FU65" s="17">
        <f>18*0.7</f>
        <v>12.6</v>
      </c>
      <c r="FV65" s="51"/>
      <c r="FW65" s="50"/>
      <c r="FX65" s="18">
        <v>3</v>
      </c>
      <c r="FY65" s="17">
        <f>30*0.7</f>
        <v>21</v>
      </c>
      <c r="FZ65" s="18">
        <v>1</v>
      </c>
      <c r="GA65" s="17">
        <f>55*0.7</f>
        <v>38.5</v>
      </c>
      <c r="GB65" s="18">
        <v>2</v>
      </c>
      <c r="GC65" s="124">
        <f>40*0.7</f>
        <v>28</v>
      </c>
      <c r="GD65" s="53"/>
      <c r="GE65" s="51"/>
      <c r="GF65" s="50"/>
      <c r="GG65" s="51"/>
      <c r="GH65" s="50"/>
      <c r="GI65" s="51"/>
      <c r="GJ65" s="50"/>
      <c r="GK65" s="51"/>
      <c r="GL65" s="50"/>
      <c r="GM65" s="76"/>
      <c r="GN65" s="77"/>
      <c r="GO65" s="48"/>
      <c r="GP65" s="136"/>
      <c r="GQ65" s="140"/>
      <c r="GR65" s="51"/>
      <c r="GS65" s="50"/>
      <c r="GT65" s="51"/>
      <c r="GU65" s="50"/>
      <c r="GV65" s="129"/>
      <c r="GW65" s="50"/>
      <c r="GX65" s="51"/>
      <c r="GY65" s="50"/>
      <c r="GZ65" s="51"/>
      <c r="HA65" s="50"/>
      <c r="HB65" s="51"/>
      <c r="HC65" s="52"/>
      <c r="HD65" s="48">
        <f t="shared" si="69"/>
        <v>0</v>
      </c>
      <c r="HE65" s="136"/>
      <c r="HF65" s="140"/>
      <c r="HG65" s="51"/>
      <c r="HH65" s="50"/>
      <c r="HI65" s="51"/>
      <c r="HJ65" s="50"/>
      <c r="HK65" s="129"/>
      <c r="HL65" s="50"/>
      <c r="HM65" s="51"/>
      <c r="HN65" s="50"/>
      <c r="HO65" s="51"/>
      <c r="HP65" s="50"/>
      <c r="HQ65" s="51"/>
      <c r="HR65" s="52"/>
      <c r="HS65" s="48">
        <f t="shared" si="76"/>
        <v>0</v>
      </c>
      <c r="HT65" s="136"/>
      <c r="HU65" s="140"/>
      <c r="HV65" s="51"/>
      <c r="HW65" s="50"/>
      <c r="HX65" s="51"/>
      <c r="HY65" s="50"/>
      <c r="HZ65" s="129"/>
      <c r="IA65" s="50"/>
      <c r="IB65" s="51"/>
      <c r="IC65" s="50"/>
      <c r="ID65" s="51"/>
      <c r="IE65" s="50"/>
      <c r="IF65" s="129"/>
      <c r="IG65" s="50"/>
      <c r="IH65" s="129"/>
      <c r="II65" s="50"/>
      <c r="IJ65" s="51"/>
      <c r="IK65" s="52"/>
      <c r="IL65" s="48">
        <f t="shared" si="74"/>
        <v>0</v>
      </c>
      <c r="IM65" s="136"/>
      <c r="IN65" s="140"/>
      <c r="IO65" s="51"/>
      <c r="IP65" s="52"/>
      <c r="IQ65" s="48">
        <f t="shared" si="29"/>
        <v>0</v>
      </c>
      <c r="IR65" s="51"/>
      <c r="IS65" s="52"/>
      <c r="IT65" s="48">
        <f t="shared" si="71"/>
        <v>60</v>
      </c>
      <c r="IU65" s="136">
        <v>3</v>
      </c>
      <c r="IV65" s="140">
        <f>60</f>
        <v>60</v>
      </c>
      <c r="IW65" s="51"/>
      <c r="IX65" s="50"/>
      <c r="IY65" s="129"/>
      <c r="IZ65" s="50"/>
      <c r="JA65" s="129"/>
      <c r="JB65" s="50"/>
      <c r="JC65" s="51"/>
      <c r="JD65" s="50"/>
      <c r="JE65" s="18" t="s">
        <v>580</v>
      </c>
      <c r="JF65" s="17"/>
      <c r="JG65" s="51"/>
      <c r="JH65" s="52"/>
      <c r="JI65" s="48">
        <f t="shared" si="75"/>
        <v>0</v>
      </c>
      <c r="JJ65" s="136"/>
      <c r="JK65" s="140"/>
      <c r="JL65" s="129"/>
      <c r="JM65" s="50"/>
      <c r="JN65" s="51"/>
      <c r="JO65" s="52"/>
      <c r="JP65" s="48">
        <f t="shared" si="31"/>
        <v>0</v>
      </c>
      <c r="JQ65" s="51"/>
      <c r="JR65" s="52"/>
    </row>
    <row r="66" spans="1:278" ht="15" hidden="1" customHeight="1" x14ac:dyDescent="0.3">
      <c r="B66" s="37">
        <v>5938</v>
      </c>
      <c r="C66" s="30" t="s">
        <v>130</v>
      </c>
      <c r="D66" s="38">
        <v>2006</v>
      </c>
      <c r="E66" s="62">
        <f t="shared" si="18"/>
        <v>195.2</v>
      </c>
      <c r="F66" s="47" t="s">
        <v>413</v>
      </c>
      <c r="G66" s="47"/>
      <c r="H66" s="47" t="s">
        <v>513</v>
      </c>
      <c r="I66" s="47"/>
      <c r="J66" s="48">
        <f t="shared" si="56"/>
        <v>0</v>
      </c>
      <c r="K66" s="49"/>
      <c r="L66" s="50"/>
      <c r="M66" s="51"/>
      <c r="N66" s="50"/>
      <c r="O66" s="51"/>
      <c r="P66" s="52"/>
      <c r="Q66" s="48">
        <f t="shared" si="19"/>
        <v>0</v>
      </c>
      <c r="R66" s="49"/>
      <c r="S66" s="52"/>
      <c r="T66" s="48">
        <f t="shared" si="20"/>
        <v>0</v>
      </c>
      <c r="U66" s="49"/>
      <c r="V66" s="50"/>
      <c r="W66" s="51"/>
      <c r="X66" s="52"/>
      <c r="Y66" s="53">
        <f t="shared" si="73"/>
        <v>37.799999999999997</v>
      </c>
      <c r="Z66" s="110"/>
      <c r="AA66" s="55"/>
      <c r="AB66" s="54"/>
      <c r="AC66" s="55"/>
      <c r="AD66" s="54"/>
      <c r="AE66" s="55"/>
      <c r="AF66" s="120"/>
      <c r="AG66" s="55"/>
      <c r="AH66" s="120"/>
      <c r="AI66" s="55"/>
      <c r="AJ66" s="105">
        <v>8</v>
      </c>
      <c r="AK66" s="55">
        <f>15*0.9</f>
        <v>13.5</v>
      </c>
      <c r="AL66" s="84">
        <v>5</v>
      </c>
      <c r="AM66" s="85">
        <f>18*0.9*1.5</f>
        <v>24.299999999999997</v>
      </c>
      <c r="AN66" s="54"/>
      <c r="AO66" s="88"/>
      <c r="AP66" s="95">
        <f t="shared" si="22"/>
        <v>0</v>
      </c>
      <c r="AQ66" s="97"/>
      <c r="AR66" s="92"/>
      <c r="AS66" s="89">
        <f>AU66+AW66+AY66+BA66+BC66</f>
        <v>6.4</v>
      </c>
      <c r="AT66" s="11"/>
      <c r="AU66" s="10"/>
      <c r="AV66" s="11"/>
      <c r="AW66" s="10"/>
      <c r="AX66" s="11"/>
      <c r="AY66" s="10"/>
      <c r="AZ66" s="11"/>
      <c r="BA66" s="10"/>
      <c r="BB66" s="11">
        <v>9</v>
      </c>
      <c r="BC66" s="12">
        <f>8*0.8</f>
        <v>6.4</v>
      </c>
      <c r="BD66" s="13">
        <f t="shared" si="77"/>
        <v>0</v>
      </c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 t="shared" si="72"/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>
        <f>CJ66+CL66+CP66+CR66+CT66</f>
        <v>28</v>
      </c>
      <c r="CI66" s="51">
        <v>5</v>
      </c>
      <c r="CJ66" s="50">
        <f>35*0.8</f>
        <v>28</v>
      </c>
      <c r="CK66" s="51"/>
      <c r="CL66" s="50"/>
      <c r="CM66" s="18">
        <v>5</v>
      </c>
      <c r="CN66" s="17">
        <f>26*0.8</f>
        <v>20.8</v>
      </c>
      <c r="CO66" s="51"/>
      <c r="CP66" s="50"/>
      <c r="CQ66" s="51"/>
      <c r="CR66" s="50"/>
      <c r="CS66" s="51"/>
      <c r="CT66" s="52"/>
      <c r="CU66" s="53">
        <f>CW66+CY66+DA66+DC66+DE66</f>
        <v>0</v>
      </c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>
        <f t="shared" si="24"/>
        <v>0</v>
      </c>
      <c r="DG66" s="51"/>
      <c r="DH66" s="50"/>
      <c r="DI66" s="51"/>
      <c r="DJ66" s="50"/>
      <c r="DK66" s="51"/>
      <c r="DL66" s="52"/>
      <c r="DM66" s="53">
        <f>DO66+DQ66+DS66+DU66+DW66+DY66+EA66+EC66</f>
        <v>0</v>
      </c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>
        <f>EF66+EH66+EJ66+EL66+EN66+EP66+ER66+ET66+EV66+EX66</f>
        <v>0</v>
      </c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25"/>
        <v>0</v>
      </c>
      <c r="EZ66" s="51"/>
      <c r="FA66" s="50"/>
      <c r="FB66" s="51"/>
      <c r="FC66" s="52"/>
      <c r="FD66" s="53">
        <f t="shared" ref="FD66:FD84" si="78">FF66+FH66+FJ66+FL66+FN66+FP66</f>
        <v>0</v>
      </c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>
        <f>FS66+FU66+FW66+FY66+GA66+GC66</f>
        <v>0</v>
      </c>
      <c r="FR66" s="122"/>
      <c r="FS66" s="122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>
        <f>GF66+GH66+GJ66+GL66+GN66</f>
        <v>0</v>
      </c>
      <c r="GE66" s="51"/>
      <c r="GF66" s="50"/>
      <c r="GG66" s="51"/>
      <c r="GH66" s="50"/>
      <c r="GI66" s="51"/>
      <c r="GJ66" s="50"/>
      <c r="GK66" s="51"/>
      <c r="GL66" s="50"/>
      <c r="GM66" s="51"/>
      <c r="GN66" s="52"/>
      <c r="GO66" s="48">
        <f>GQ66+GS66+GW66+GY66</f>
        <v>68</v>
      </c>
      <c r="GP66" s="136"/>
      <c r="GQ66" s="140"/>
      <c r="GR66" s="51"/>
      <c r="GS66" s="50"/>
      <c r="GT66" s="18">
        <v>8</v>
      </c>
      <c r="GU66" s="17">
        <f>15*0.8</f>
        <v>12</v>
      </c>
      <c r="GV66" s="129">
        <v>2</v>
      </c>
      <c r="GW66" s="50">
        <f>40*0.8</f>
        <v>32</v>
      </c>
      <c r="GX66" s="101">
        <v>3</v>
      </c>
      <c r="GY66" s="102">
        <f>30*0.8*1.5</f>
        <v>36</v>
      </c>
      <c r="GZ66" s="18">
        <v>3</v>
      </c>
      <c r="HA66" s="17">
        <f>30*0.8</f>
        <v>24</v>
      </c>
      <c r="HB66" s="18">
        <v>4</v>
      </c>
      <c r="HC66" s="124">
        <f>20*0.8</f>
        <v>16</v>
      </c>
      <c r="HD66" s="48">
        <f t="shared" si="69"/>
        <v>0</v>
      </c>
      <c r="HE66" s="136"/>
      <c r="HF66" s="140"/>
      <c r="HG66" s="51"/>
      <c r="HH66" s="50"/>
      <c r="HI66" s="51"/>
      <c r="HJ66" s="50"/>
      <c r="HK66" s="129"/>
      <c r="HL66" s="50"/>
      <c r="HM66" s="51"/>
      <c r="HN66" s="50"/>
      <c r="HO66" s="51"/>
      <c r="HP66" s="50"/>
      <c r="HQ66" s="51"/>
      <c r="HR66" s="52"/>
      <c r="HS66" s="48">
        <f t="shared" si="76"/>
        <v>0</v>
      </c>
      <c r="HT66" s="136"/>
      <c r="HU66" s="140"/>
      <c r="HV66" s="51"/>
      <c r="HW66" s="50"/>
      <c r="HX66" s="51"/>
      <c r="HY66" s="50"/>
      <c r="HZ66" s="129"/>
      <c r="IA66" s="50"/>
      <c r="IB66" s="51"/>
      <c r="IC66" s="50"/>
      <c r="ID66" s="51"/>
      <c r="IE66" s="50"/>
      <c r="IF66" s="129"/>
      <c r="IG66" s="50"/>
      <c r="IH66" s="129"/>
      <c r="II66" s="50"/>
      <c r="IJ66" s="51"/>
      <c r="IK66" s="52"/>
      <c r="IL66" s="48">
        <f t="shared" si="74"/>
        <v>0</v>
      </c>
      <c r="IM66" s="136"/>
      <c r="IN66" s="140"/>
      <c r="IO66" s="51"/>
      <c r="IP66" s="52"/>
      <c r="IQ66" s="48">
        <f t="shared" si="29"/>
        <v>0</v>
      </c>
      <c r="IR66" s="51"/>
      <c r="IS66" s="52"/>
      <c r="IT66" s="48">
        <f>IV66+IX66+IZ66+JF66</f>
        <v>55</v>
      </c>
      <c r="IU66" s="136"/>
      <c r="IV66" s="140"/>
      <c r="IW66" s="51"/>
      <c r="IX66" s="50"/>
      <c r="IY66" s="129"/>
      <c r="IZ66" s="50"/>
      <c r="JA66" s="133">
        <v>6</v>
      </c>
      <c r="JB66" s="17">
        <f>15</f>
        <v>15</v>
      </c>
      <c r="JC66" s="18">
        <v>4</v>
      </c>
      <c r="JD66" s="17">
        <f>20</f>
        <v>20</v>
      </c>
      <c r="JE66" s="51">
        <v>1</v>
      </c>
      <c r="JF66" s="50">
        <f>55</f>
        <v>55</v>
      </c>
      <c r="JG66" s="18">
        <v>3</v>
      </c>
      <c r="JH66" s="124">
        <f>30</f>
        <v>30</v>
      </c>
      <c r="JI66" s="48">
        <f t="shared" si="75"/>
        <v>0</v>
      </c>
      <c r="JJ66" s="136"/>
      <c r="JK66" s="140"/>
      <c r="JL66" s="129"/>
      <c r="JM66" s="50"/>
      <c r="JN66" s="51"/>
      <c r="JO66" s="52"/>
      <c r="JP66" s="48">
        <f t="shared" si="31"/>
        <v>0</v>
      </c>
      <c r="JQ66" s="51"/>
      <c r="JR66" s="52"/>
    </row>
    <row r="67" spans="1:278" ht="15" customHeight="1" x14ac:dyDescent="0.3">
      <c r="A67" s="176">
        <v>15</v>
      </c>
      <c r="B67" s="177">
        <v>6747</v>
      </c>
      <c r="C67" s="178" t="s">
        <v>343</v>
      </c>
      <c r="D67" s="179">
        <v>2007</v>
      </c>
      <c r="E67" s="180">
        <f t="shared" si="18"/>
        <v>160.75</v>
      </c>
      <c r="F67" s="181" t="s">
        <v>427</v>
      </c>
      <c r="G67" s="181"/>
      <c r="H67" s="47" t="s">
        <v>547</v>
      </c>
      <c r="I67" s="47"/>
      <c r="J67" s="182">
        <f t="shared" si="56"/>
        <v>0</v>
      </c>
      <c r="K67" s="56"/>
      <c r="L67" s="57"/>
      <c r="M67" s="58"/>
      <c r="N67" s="57"/>
      <c r="O67" s="58"/>
      <c r="P67" s="59"/>
      <c r="Q67" s="182">
        <f t="shared" si="19"/>
        <v>0</v>
      </c>
      <c r="R67" s="56"/>
      <c r="S67" s="59"/>
      <c r="T67" s="48">
        <f t="shared" si="20"/>
        <v>0</v>
      </c>
      <c r="U67" s="56"/>
      <c r="V67" s="57"/>
      <c r="W67" s="58"/>
      <c r="X67" s="59"/>
      <c r="Y67" s="183">
        <f t="shared" si="73"/>
        <v>0</v>
      </c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95">
        <f t="shared" si="22"/>
        <v>0</v>
      </c>
      <c r="AQ67" s="97"/>
      <c r="AR67" s="92"/>
      <c r="AS67" s="89"/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83">
        <f t="shared" si="77"/>
        <v>36.75</v>
      </c>
      <c r="BE67" s="20"/>
      <c r="BF67" s="19"/>
      <c r="BG67" s="20"/>
      <c r="BH67" s="19"/>
      <c r="BI67" s="20"/>
      <c r="BJ67" s="19"/>
      <c r="BK67" s="115">
        <v>4</v>
      </c>
      <c r="BL67" s="121">
        <f>30*0.7*1.5</f>
        <v>31.5</v>
      </c>
      <c r="BM67" s="20"/>
      <c r="BN67" s="19"/>
      <c r="BO67" s="115">
        <v>9</v>
      </c>
      <c r="BP67" s="174">
        <f>5*0.7*1.5</f>
        <v>5.25</v>
      </c>
      <c r="BQ67" s="183">
        <f t="shared" si="72"/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/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115"/>
      <c r="CT67" s="174"/>
      <c r="CU67" s="53"/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183">
        <f t="shared" si="24"/>
        <v>0</v>
      </c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53">
        <f t="shared" si="25"/>
        <v>0</v>
      </c>
      <c r="EZ67" s="58"/>
      <c r="FA67" s="57"/>
      <c r="FB67" s="58"/>
      <c r="FC67" s="59"/>
      <c r="FD67" s="183">
        <f t="shared" si="78"/>
        <v>32</v>
      </c>
      <c r="FE67" s="58"/>
      <c r="FF67" s="57"/>
      <c r="FG67" s="58"/>
      <c r="FH67" s="57"/>
      <c r="FI67" s="58"/>
      <c r="FJ67" s="57"/>
      <c r="FK67" s="58">
        <v>1</v>
      </c>
      <c r="FL67" s="57">
        <f>80*0.4</f>
        <v>32</v>
      </c>
      <c r="FM67" s="76"/>
      <c r="FN67" s="75"/>
      <c r="FO67" s="58"/>
      <c r="FP67" s="59"/>
      <c r="FQ67" s="183">
        <f>FS67+FU67+FW67+GA67</f>
        <v>56</v>
      </c>
      <c r="FR67" s="172"/>
      <c r="FS67" s="173"/>
      <c r="FT67" s="58">
        <v>1</v>
      </c>
      <c r="FU67" s="57">
        <f>80*0.7</f>
        <v>56</v>
      </c>
      <c r="FV67" s="58"/>
      <c r="FW67" s="57"/>
      <c r="FX67" s="165">
        <v>1</v>
      </c>
      <c r="FY67" s="166">
        <f>55*0.7</f>
        <v>38.5</v>
      </c>
      <c r="FZ67" s="76"/>
      <c r="GA67" s="75"/>
      <c r="GB67" s="165">
        <v>1</v>
      </c>
      <c r="GC67" s="175">
        <f>55*0.7</f>
        <v>38.5</v>
      </c>
      <c r="GD67" s="53"/>
      <c r="GE67" s="58"/>
      <c r="GF67" s="57"/>
      <c r="GG67" s="58"/>
      <c r="GH67" s="57"/>
      <c r="GI67" s="58"/>
      <c r="GJ67" s="57"/>
      <c r="GK67" s="58"/>
      <c r="GL67" s="57"/>
      <c r="GM67" s="58"/>
      <c r="GN67" s="59"/>
      <c r="GO67" s="48"/>
      <c r="GP67" s="137"/>
      <c r="GQ67" s="141"/>
      <c r="GR67" s="58"/>
      <c r="GS67" s="57"/>
      <c r="GT67" s="58"/>
      <c r="GU67" s="57"/>
      <c r="GV67" s="130"/>
      <c r="GW67" s="57"/>
      <c r="GX67" s="115"/>
      <c r="GY67" s="121"/>
      <c r="GZ67" s="76"/>
      <c r="HA67" s="75"/>
      <c r="HB67" s="58"/>
      <c r="HC67" s="59"/>
      <c r="HD67" s="182">
        <f t="shared" si="69"/>
        <v>36</v>
      </c>
      <c r="HE67" s="137"/>
      <c r="HF67" s="141"/>
      <c r="HG67" s="58"/>
      <c r="HH67" s="57"/>
      <c r="HI67" s="58"/>
      <c r="HJ67" s="57"/>
      <c r="HK67" s="130"/>
      <c r="HL67" s="57"/>
      <c r="HM67" s="115">
        <v>4</v>
      </c>
      <c r="HN67" s="121">
        <f>30*0.8*1.5</f>
        <v>36</v>
      </c>
      <c r="HO67" s="76"/>
      <c r="HP67" s="75"/>
      <c r="HQ67" s="58"/>
      <c r="HR67" s="59"/>
      <c r="HS67" s="48">
        <f t="shared" si="76"/>
        <v>0</v>
      </c>
      <c r="HT67" s="137"/>
      <c r="HU67" s="141"/>
      <c r="HV67" s="58"/>
      <c r="HW67" s="57"/>
      <c r="HX67" s="58"/>
      <c r="HY67" s="57"/>
      <c r="HZ67" s="130"/>
      <c r="IA67" s="57"/>
      <c r="IB67" s="58"/>
      <c r="IC67" s="57"/>
      <c r="ID67" s="58"/>
      <c r="IE67" s="57"/>
      <c r="IF67" s="163"/>
      <c r="IG67" s="159"/>
      <c r="IH67" s="131"/>
      <c r="II67" s="75"/>
      <c r="IJ67" s="58"/>
      <c r="IK67" s="59"/>
      <c r="IL67" s="182">
        <f t="shared" si="74"/>
        <v>0</v>
      </c>
      <c r="IM67" s="137"/>
      <c r="IN67" s="141"/>
      <c r="IO67" s="58"/>
      <c r="IP67" s="59"/>
      <c r="IQ67" s="182">
        <f t="shared" si="29"/>
        <v>0</v>
      </c>
      <c r="IR67" s="58"/>
      <c r="IS67" s="59"/>
      <c r="IT67" s="182">
        <f>IV67+IX67+IZ67+JB67+JD67+JF67+JH67</f>
        <v>0</v>
      </c>
      <c r="IU67" s="137"/>
      <c r="IV67" s="141"/>
      <c r="IW67" s="58"/>
      <c r="IX67" s="57"/>
      <c r="IY67" s="130"/>
      <c r="IZ67" s="57"/>
      <c r="JA67" s="130"/>
      <c r="JB67" s="57"/>
      <c r="JC67" s="58"/>
      <c r="JD67" s="57"/>
      <c r="JE67" s="58"/>
      <c r="JF67" s="57"/>
      <c r="JG67" s="58"/>
      <c r="JH67" s="59"/>
      <c r="JI67" s="182">
        <f t="shared" si="75"/>
        <v>0</v>
      </c>
      <c r="JJ67" s="137"/>
      <c r="JK67" s="141"/>
      <c r="JL67" s="130"/>
      <c r="JM67" s="57"/>
      <c r="JN67" s="58"/>
      <c r="JO67" s="59"/>
      <c r="JP67" s="182">
        <f t="shared" si="31"/>
        <v>0</v>
      </c>
      <c r="JQ67" s="58"/>
      <c r="JR67" s="59"/>
    </row>
    <row r="68" spans="1:278" ht="15" customHeight="1" x14ac:dyDescent="0.3">
      <c r="A68" s="27">
        <v>16</v>
      </c>
      <c r="B68" s="37">
        <v>7307</v>
      </c>
      <c r="C68" s="30" t="s">
        <v>242</v>
      </c>
      <c r="D68" s="38">
        <v>2010</v>
      </c>
      <c r="E68" s="62">
        <f t="shared" si="18"/>
        <v>160.64999999999998</v>
      </c>
      <c r="F68" s="47" t="s">
        <v>407</v>
      </c>
      <c r="G68" s="47"/>
      <c r="H68" s="47" t="s">
        <v>536</v>
      </c>
      <c r="I68" s="47"/>
      <c r="J68" s="48">
        <f t="shared" si="56"/>
        <v>0</v>
      </c>
      <c r="K68" s="49"/>
      <c r="L68" s="50"/>
      <c r="M68" s="51"/>
      <c r="N68" s="50"/>
      <c r="O68" s="51"/>
      <c r="P68" s="52"/>
      <c r="Q68" s="48">
        <f t="shared" si="19"/>
        <v>0</v>
      </c>
      <c r="R68" s="49"/>
      <c r="S68" s="52"/>
      <c r="T68" s="48">
        <f t="shared" si="20"/>
        <v>0</v>
      </c>
      <c r="U68" s="49"/>
      <c r="V68" s="50"/>
      <c r="W68" s="51"/>
      <c r="X68" s="52"/>
      <c r="Y68" s="53">
        <f t="shared" si="73"/>
        <v>0</v>
      </c>
      <c r="Z68" s="120"/>
      <c r="AA68" s="55"/>
      <c r="AB68" s="120"/>
      <c r="AC68" s="55"/>
      <c r="AD68" s="120"/>
      <c r="AE68" s="55"/>
      <c r="AF68" s="120"/>
      <c r="AG68" s="55"/>
      <c r="AH68" s="120"/>
      <c r="AI68" s="55"/>
      <c r="AJ68" s="120"/>
      <c r="AK68" s="55"/>
      <c r="AL68" s="117"/>
      <c r="AM68" s="55"/>
      <c r="AN68" s="120"/>
      <c r="AO68" s="88"/>
      <c r="AP68" s="95">
        <f t="shared" si="22"/>
        <v>0</v>
      </c>
      <c r="AQ68" s="97"/>
      <c r="AR68" s="92"/>
      <c r="AS68" s="89"/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>
        <f t="shared" si="77"/>
        <v>85.05</v>
      </c>
      <c r="BE68" s="11"/>
      <c r="BF68" s="10"/>
      <c r="BG68" s="11"/>
      <c r="BH68" s="10"/>
      <c r="BI68" s="101">
        <v>7</v>
      </c>
      <c r="BJ68" s="102">
        <f>25*0.7*1.5</f>
        <v>26.25</v>
      </c>
      <c r="BK68" s="101">
        <v>5</v>
      </c>
      <c r="BL68" s="102">
        <f>26*0.7*1.5</f>
        <v>27.299999999999997</v>
      </c>
      <c r="BM68" s="11"/>
      <c r="BN68" s="10"/>
      <c r="BO68" s="101">
        <v>3</v>
      </c>
      <c r="BP68" s="103">
        <f>30*0.7*1.5</f>
        <v>31.5</v>
      </c>
      <c r="BQ68" s="13">
        <f t="shared" si="72"/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51"/>
      <c r="CE68" s="50"/>
      <c r="CF68" s="51"/>
      <c r="CG68" s="52"/>
      <c r="CH68" s="53"/>
      <c r="CI68" s="51"/>
      <c r="CJ68" s="50"/>
      <c r="CK68" s="51"/>
      <c r="CL68" s="50"/>
      <c r="CM68" s="51"/>
      <c r="CN68" s="50"/>
      <c r="CO68" s="51"/>
      <c r="CP68" s="50"/>
      <c r="CQ68" s="51"/>
      <c r="CR68" s="50"/>
      <c r="CS68" s="51"/>
      <c r="CT68" s="52"/>
      <c r="CU68" s="53"/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>
        <f t="shared" si="24"/>
        <v>0</v>
      </c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101"/>
      <c r="EJ68" s="102"/>
      <c r="EK68" s="51"/>
      <c r="EL68" s="50"/>
      <c r="EM68" s="51"/>
      <c r="EN68" s="50"/>
      <c r="EO68" s="101"/>
      <c r="EP68" s="102"/>
      <c r="EQ68" s="51"/>
      <c r="ER68" s="50"/>
      <c r="ES68" s="51"/>
      <c r="ET68" s="50"/>
      <c r="EU68" s="101"/>
      <c r="EV68" s="102"/>
      <c r="EW68" s="51"/>
      <c r="EX68" s="52"/>
      <c r="EY68" s="53">
        <f t="shared" si="25"/>
        <v>0</v>
      </c>
      <c r="EZ68" s="51"/>
      <c r="FA68" s="50"/>
      <c r="FB68" s="51"/>
      <c r="FC68" s="52"/>
      <c r="FD68" s="53">
        <f t="shared" si="78"/>
        <v>0</v>
      </c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>
        <f t="shared" ref="FQ68:FQ75" si="79">FS68+FU68+FW68+FY68+GA68+GC68</f>
        <v>0</v>
      </c>
      <c r="FR68" s="153"/>
      <c r="FS68" s="150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/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/>
      <c r="GP68" s="145"/>
      <c r="GQ68" s="146"/>
      <c r="GR68" s="51"/>
      <c r="GS68" s="50"/>
      <c r="GT68" s="51"/>
      <c r="GU68" s="50"/>
      <c r="GV68" s="129"/>
      <c r="GW68" s="50"/>
      <c r="GX68" s="51"/>
      <c r="GY68" s="50"/>
      <c r="GZ68" s="51"/>
      <c r="HA68" s="50"/>
      <c r="HB68" s="51"/>
      <c r="HC68" s="52"/>
      <c r="HD68" s="48">
        <f t="shared" si="69"/>
        <v>75.599999999999994</v>
      </c>
      <c r="HE68" s="136"/>
      <c r="HF68" s="140"/>
      <c r="HG68" s="51"/>
      <c r="HH68" s="50"/>
      <c r="HI68" s="51"/>
      <c r="HJ68" s="50"/>
      <c r="HK68" s="129"/>
      <c r="HL68" s="50"/>
      <c r="HM68" s="101">
        <v>3</v>
      </c>
      <c r="HN68" s="102">
        <f>45*0.8*1.5</f>
        <v>54</v>
      </c>
      <c r="HO68" s="101">
        <v>5</v>
      </c>
      <c r="HP68" s="102">
        <f>18*0.8*1.5</f>
        <v>21.6</v>
      </c>
      <c r="HQ68" s="51"/>
      <c r="HR68" s="52"/>
      <c r="HS68" s="48">
        <f t="shared" si="76"/>
        <v>0</v>
      </c>
      <c r="HT68" s="136"/>
      <c r="HU68" s="140"/>
      <c r="HV68" s="51"/>
      <c r="HW68" s="50"/>
      <c r="HX68" s="51"/>
      <c r="HY68" s="50"/>
      <c r="HZ68" s="129"/>
      <c r="IA68" s="50"/>
      <c r="IB68" s="51"/>
      <c r="IC68" s="50"/>
      <c r="ID68" s="51"/>
      <c r="IE68" s="50"/>
      <c r="IF68" s="129"/>
      <c r="IG68" s="50"/>
      <c r="IH68" s="129"/>
      <c r="II68" s="50"/>
      <c r="IJ68" s="51"/>
      <c r="IK68" s="52"/>
      <c r="IL68" s="48">
        <f t="shared" si="74"/>
        <v>0</v>
      </c>
      <c r="IM68" s="136"/>
      <c r="IN68" s="140"/>
      <c r="IO68" s="51"/>
      <c r="IP68" s="52"/>
      <c r="IQ68" s="48">
        <f t="shared" si="29"/>
        <v>0</v>
      </c>
      <c r="IR68" s="51"/>
      <c r="IS68" s="52"/>
      <c r="IT68" s="48">
        <f>IV68+IX68+IZ68+JB68+JD68+JF68+JH68</f>
        <v>0</v>
      </c>
      <c r="IU68" s="136"/>
      <c r="IV68" s="140"/>
      <c r="IW68" s="51"/>
      <c r="IX68" s="50"/>
      <c r="IY68" s="129"/>
      <c r="IZ68" s="50"/>
      <c r="JA68" s="129"/>
      <c r="JB68" s="50"/>
      <c r="JC68" s="51"/>
      <c r="JD68" s="50"/>
      <c r="JE68" s="51"/>
      <c r="JF68" s="50"/>
      <c r="JG68" s="51"/>
      <c r="JH68" s="52"/>
      <c r="JI68" s="48">
        <f t="shared" si="75"/>
        <v>0</v>
      </c>
      <c r="JJ68" s="136"/>
      <c r="JK68" s="140"/>
      <c r="JL68" s="129"/>
      <c r="JM68" s="50"/>
      <c r="JN68" s="51"/>
      <c r="JO68" s="52"/>
      <c r="JP68" s="48">
        <f t="shared" si="31"/>
        <v>0</v>
      </c>
      <c r="JQ68" s="51"/>
      <c r="JR68" s="52"/>
    </row>
    <row r="69" spans="1:278" ht="15" hidden="1" customHeight="1" x14ac:dyDescent="0.3">
      <c r="B69" s="37">
        <v>5347</v>
      </c>
      <c r="C69" s="30" t="s">
        <v>27</v>
      </c>
      <c r="D69" s="38">
        <v>2005</v>
      </c>
      <c r="E69" s="62">
        <f t="shared" si="18"/>
        <v>188</v>
      </c>
      <c r="F69" s="47" t="s">
        <v>537</v>
      </c>
      <c r="G69" s="47"/>
      <c r="H69" s="47" t="s">
        <v>862</v>
      </c>
      <c r="I69" s="47"/>
      <c r="J69" s="48">
        <f t="shared" si="56"/>
        <v>0</v>
      </c>
      <c r="K69" s="49"/>
      <c r="L69" s="50"/>
      <c r="M69" s="51"/>
      <c r="N69" s="50"/>
      <c r="O69" s="51"/>
      <c r="P69" s="52"/>
      <c r="Q69" s="48">
        <f t="shared" si="19"/>
        <v>0</v>
      </c>
      <c r="R69" s="49"/>
      <c r="S69" s="52"/>
      <c r="T69" s="48">
        <f t="shared" si="20"/>
        <v>0</v>
      </c>
      <c r="U69" s="49"/>
      <c r="V69" s="50"/>
      <c r="W69" s="51"/>
      <c r="X69" s="52"/>
      <c r="Y69" s="53">
        <f t="shared" si="73"/>
        <v>0</v>
      </c>
      <c r="Z69" s="117"/>
      <c r="AA69" s="55"/>
      <c r="AB69" s="117"/>
      <c r="AC69" s="55"/>
      <c r="AD69" s="117"/>
      <c r="AE69" s="55"/>
      <c r="AF69" s="117"/>
      <c r="AG69" s="55"/>
      <c r="AH69" s="148"/>
      <c r="AI69" s="55"/>
      <c r="AJ69" s="117"/>
      <c r="AK69" s="55"/>
      <c r="AL69" s="110"/>
      <c r="AM69" s="55"/>
      <c r="AN69" s="117"/>
      <c r="AO69" s="88"/>
      <c r="AP69" s="95">
        <f t="shared" si="22"/>
        <v>0</v>
      </c>
      <c r="AQ69" s="97"/>
      <c r="AR69" s="92"/>
      <c r="AS69" s="89">
        <f t="shared" ref="AS69:AS74" si="80">AU69+AW69+AY69+BA69+BC69</f>
        <v>0</v>
      </c>
      <c r="AT69" s="11"/>
      <c r="AU69" s="10"/>
      <c r="AV69" s="11"/>
      <c r="AW69" s="10"/>
      <c r="AX69" s="11"/>
      <c r="AY69" s="10"/>
      <c r="AZ69" s="11"/>
      <c r="BA69" s="10"/>
      <c r="BB69" s="11"/>
      <c r="BC69" s="12"/>
      <c r="BD69" s="13">
        <f t="shared" si="77"/>
        <v>0</v>
      </c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1"/>
      <c r="BP69" s="12"/>
      <c r="BQ69" s="13">
        <f t="shared" si="72"/>
        <v>0</v>
      </c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51"/>
      <c r="CE69" s="50"/>
      <c r="CF69" s="51"/>
      <c r="CG69" s="52"/>
      <c r="CH69" s="53">
        <f>CJ69+CL69+CN69+CP69+CR69+CT69</f>
        <v>0</v>
      </c>
      <c r="CI69" s="51"/>
      <c r="CJ69" s="50"/>
      <c r="CK69" s="51"/>
      <c r="CL69" s="50"/>
      <c r="CM69" s="51"/>
      <c r="CN69" s="50"/>
      <c r="CO69" s="51"/>
      <c r="CP69" s="50"/>
      <c r="CQ69" s="51"/>
      <c r="CR69" s="50"/>
      <c r="CS69" s="51"/>
      <c r="CT69" s="52"/>
      <c r="CU69" s="53">
        <f t="shared" ref="CU69:CU74" si="81">CW69+CY69+DA69+DC69+DE69</f>
        <v>0</v>
      </c>
      <c r="CV69" s="51"/>
      <c r="CW69" s="50"/>
      <c r="CX69" s="51"/>
      <c r="CY69" s="50"/>
      <c r="CZ69" s="51"/>
      <c r="DA69" s="50"/>
      <c r="DB69" s="51"/>
      <c r="DC69" s="50"/>
      <c r="DD69" s="51"/>
      <c r="DE69" s="52"/>
      <c r="DF69" s="53">
        <f t="shared" si="24"/>
        <v>0</v>
      </c>
      <c r="DG69" s="51"/>
      <c r="DH69" s="50"/>
      <c r="DI69" s="51"/>
      <c r="DJ69" s="50"/>
      <c r="DK69" s="51"/>
      <c r="DL69" s="52"/>
      <c r="DM69" s="53">
        <f t="shared" ref="DM69:DM74" si="82">DO69+DQ69+DS69+DU69+DW69+DY69+EA69+EC69</f>
        <v>0</v>
      </c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52"/>
      <c r="ED69" s="53">
        <f t="shared" ref="ED69:ED74" si="83">EF69+EH69+EJ69+EL69+EN69+EP69+ER69+ET69+EV69+EX69</f>
        <v>0</v>
      </c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52"/>
      <c r="EY69" s="53">
        <f t="shared" si="25"/>
        <v>0</v>
      </c>
      <c r="EZ69" s="51"/>
      <c r="FA69" s="50"/>
      <c r="FB69" s="51"/>
      <c r="FC69" s="52"/>
      <c r="FD69" s="53">
        <f t="shared" si="78"/>
        <v>0</v>
      </c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52"/>
      <c r="FQ69" s="53">
        <f t="shared" si="79"/>
        <v>0</v>
      </c>
      <c r="FR69" s="122"/>
      <c r="FS69" s="122"/>
      <c r="FT69" s="51"/>
      <c r="FU69" s="50"/>
      <c r="FV69" s="51"/>
      <c r="FW69" s="50"/>
      <c r="FX69" s="50"/>
      <c r="FY69" s="50"/>
      <c r="FZ69" s="50"/>
      <c r="GA69" s="50"/>
      <c r="GB69" s="51"/>
      <c r="GC69" s="52"/>
      <c r="GD69" s="53">
        <f>GF69+GH69+GJ69+GN69</f>
        <v>66</v>
      </c>
      <c r="GE69" s="51"/>
      <c r="GF69" s="50"/>
      <c r="GG69" s="51"/>
      <c r="GH69" s="50"/>
      <c r="GI69" s="51">
        <v>1</v>
      </c>
      <c r="GJ69" s="50">
        <f>110*0.6</f>
        <v>66</v>
      </c>
      <c r="GK69" s="18">
        <v>3</v>
      </c>
      <c r="GL69" s="17">
        <f>45*0.6</f>
        <v>27</v>
      </c>
      <c r="GM69" s="51"/>
      <c r="GN69" s="52"/>
      <c r="GO69" s="48">
        <f>GQ69+GS69+GW69+GY69+HA69+HC69</f>
        <v>48</v>
      </c>
      <c r="GP69" s="136">
        <v>3</v>
      </c>
      <c r="GQ69" s="140">
        <f>60*0.8</f>
        <v>48</v>
      </c>
      <c r="GR69" s="51"/>
      <c r="GS69" s="50"/>
      <c r="GT69" s="18">
        <v>9</v>
      </c>
      <c r="GU69" s="17">
        <f>8*0.8</f>
        <v>6.4</v>
      </c>
      <c r="GV69" s="129"/>
      <c r="GW69" s="50"/>
      <c r="GX69" s="51"/>
      <c r="GY69" s="50"/>
      <c r="GZ69" s="51"/>
      <c r="HA69" s="50"/>
      <c r="HB69" s="51"/>
      <c r="HC69" s="52"/>
      <c r="HD69" s="48">
        <f t="shared" si="69"/>
        <v>0</v>
      </c>
      <c r="HE69" s="136"/>
      <c r="HF69" s="140"/>
      <c r="HG69" s="51"/>
      <c r="HH69" s="50"/>
      <c r="HI69" s="51"/>
      <c r="HJ69" s="50"/>
      <c r="HK69" s="129"/>
      <c r="HL69" s="50"/>
      <c r="HM69" s="51"/>
      <c r="HN69" s="50"/>
      <c r="HO69" s="51"/>
      <c r="HP69" s="50"/>
      <c r="HQ69" s="51"/>
      <c r="HR69" s="52"/>
      <c r="HS69" s="48">
        <f t="shared" si="76"/>
        <v>0</v>
      </c>
      <c r="HT69" s="136"/>
      <c r="HU69" s="140"/>
      <c r="HV69" s="51"/>
      <c r="HW69" s="50"/>
      <c r="HX69" s="51"/>
      <c r="HY69" s="50"/>
      <c r="HZ69" s="129"/>
      <c r="IA69" s="50"/>
      <c r="IB69" s="51"/>
      <c r="IC69" s="50"/>
      <c r="ID69" s="51"/>
      <c r="IE69" s="50"/>
      <c r="IF69" s="129"/>
      <c r="IG69" s="50"/>
      <c r="IH69" s="129"/>
      <c r="II69" s="50"/>
      <c r="IJ69" s="51"/>
      <c r="IK69" s="52"/>
      <c r="IL69" s="48">
        <f>IN69</f>
        <v>32</v>
      </c>
      <c r="IM69" s="136">
        <v>4</v>
      </c>
      <c r="IN69" s="140">
        <f>40*0.8</f>
        <v>32</v>
      </c>
      <c r="IO69" s="18">
        <v>4</v>
      </c>
      <c r="IP69" s="124">
        <f>30*0.8</f>
        <v>24</v>
      </c>
      <c r="IQ69" s="48">
        <f t="shared" si="29"/>
        <v>0</v>
      </c>
      <c r="IR69" s="51"/>
      <c r="IS69" s="52"/>
      <c r="IT69" s="48">
        <f>IV69+IX69+JB69+JD69+JH69</f>
        <v>35</v>
      </c>
      <c r="IU69" s="136">
        <v>5</v>
      </c>
      <c r="IV69" s="140">
        <f>35</f>
        <v>35</v>
      </c>
      <c r="IW69" s="51"/>
      <c r="IX69" s="50"/>
      <c r="IY69" s="133">
        <v>6</v>
      </c>
      <c r="IZ69" s="17">
        <f>22</f>
        <v>22</v>
      </c>
      <c r="JA69" s="129"/>
      <c r="JB69" s="50"/>
      <c r="JC69" s="51"/>
      <c r="JD69" s="50"/>
      <c r="JE69" s="18">
        <v>5</v>
      </c>
      <c r="JF69" s="17">
        <f>18</f>
        <v>18</v>
      </c>
      <c r="JG69" s="51"/>
      <c r="JH69" s="52"/>
      <c r="JI69" s="48">
        <f t="shared" si="75"/>
        <v>7</v>
      </c>
      <c r="JJ69" s="136"/>
      <c r="JK69" s="140"/>
      <c r="JL69" s="129">
        <v>9</v>
      </c>
      <c r="JM69" s="50">
        <f>10*0.7</f>
        <v>7</v>
      </c>
      <c r="JN69" s="51"/>
      <c r="JO69" s="52"/>
      <c r="JP69" s="48">
        <f t="shared" si="31"/>
        <v>0</v>
      </c>
      <c r="JQ69" s="51"/>
      <c r="JR69" s="52"/>
    </row>
    <row r="70" spans="1:278" ht="15" hidden="1" customHeight="1" x14ac:dyDescent="0.3">
      <c r="B70" s="37">
        <v>5208</v>
      </c>
      <c r="C70" s="40" t="s">
        <v>67</v>
      </c>
      <c r="D70" s="41">
        <v>2003</v>
      </c>
      <c r="E70" s="62">
        <f t="shared" si="18"/>
        <v>188</v>
      </c>
      <c r="F70" s="47" t="s">
        <v>407</v>
      </c>
      <c r="G70" s="47" t="s">
        <v>419</v>
      </c>
      <c r="H70" s="47" t="s">
        <v>570</v>
      </c>
      <c r="I70" s="47" t="s">
        <v>486</v>
      </c>
      <c r="J70" s="48">
        <f t="shared" si="56"/>
        <v>0</v>
      </c>
      <c r="K70" s="49"/>
      <c r="L70" s="50"/>
      <c r="M70" s="51"/>
      <c r="N70" s="50"/>
      <c r="O70" s="51"/>
      <c r="P70" s="52"/>
      <c r="Q70" s="48">
        <f t="shared" si="19"/>
        <v>0</v>
      </c>
      <c r="R70" s="49"/>
      <c r="S70" s="52"/>
      <c r="T70" s="48">
        <f t="shared" si="20"/>
        <v>0</v>
      </c>
      <c r="U70" s="49"/>
      <c r="V70" s="50"/>
      <c r="W70" s="51"/>
      <c r="X70" s="52"/>
      <c r="Y70" s="53">
        <f t="shared" si="73"/>
        <v>0</v>
      </c>
      <c r="Z70" s="105"/>
      <c r="AA70" s="55"/>
      <c r="AB70" s="105"/>
      <c r="AC70" s="55"/>
      <c r="AD70" s="105"/>
      <c r="AE70" s="55"/>
      <c r="AF70" s="105"/>
      <c r="AG70" s="55"/>
      <c r="AH70" s="148"/>
      <c r="AI70" s="55"/>
      <c r="AJ70" s="105"/>
      <c r="AK70" s="55"/>
      <c r="AL70" s="105"/>
      <c r="AM70" s="55"/>
      <c r="AN70" s="105"/>
      <c r="AO70" s="88"/>
      <c r="AP70" s="95">
        <f t="shared" si="22"/>
        <v>0</v>
      </c>
      <c r="AQ70" s="97"/>
      <c r="AR70" s="92"/>
      <c r="AS70" s="89">
        <f t="shared" si="80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>
        <f t="shared" si="77"/>
        <v>0</v>
      </c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BU70+BW70+BY70+CA70+CC70+CE70+CG70</f>
        <v>140</v>
      </c>
      <c r="BR70" s="18">
        <v>7</v>
      </c>
      <c r="BS70" s="17">
        <f>25</f>
        <v>25</v>
      </c>
      <c r="BT70" s="51"/>
      <c r="BU70" s="50"/>
      <c r="BV70" s="51"/>
      <c r="BW70" s="50"/>
      <c r="BX70" s="51"/>
      <c r="BY70" s="50"/>
      <c r="BZ70" s="51">
        <v>1</v>
      </c>
      <c r="CA70" s="50">
        <f>80</f>
        <v>80</v>
      </c>
      <c r="CB70" s="51"/>
      <c r="CC70" s="50"/>
      <c r="CD70" s="51"/>
      <c r="CE70" s="50"/>
      <c r="CF70" s="101">
        <v>2</v>
      </c>
      <c r="CG70" s="103">
        <f>40*1.5</f>
        <v>60</v>
      </c>
      <c r="CH70" s="53">
        <f>CL70+CN70+CP70+CT70</f>
        <v>48</v>
      </c>
      <c r="CI70" s="18">
        <v>4</v>
      </c>
      <c r="CJ70" s="17">
        <f>40*0.8</f>
        <v>32</v>
      </c>
      <c r="CK70" s="51"/>
      <c r="CL70" s="50"/>
      <c r="CM70" s="51">
        <v>2</v>
      </c>
      <c r="CN70" s="50">
        <f>60*0.8</f>
        <v>48</v>
      </c>
      <c r="CO70" s="51"/>
      <c r="CP70" s="50"/>
      <c r="CQ70" s="18">
        <v>1</v>
      </c>
      <c r="CR70" s="17">
        <f>55*0.8</f>
        <v>44</v>
      </c>
      <c r="CS70" s="51"/>
      <c r="CT70" s="52"/>
      <c r="CU70" s="53">
        <f t="shared" si="81"/>
        <v>0</v>
      </c>
      <c r="CV70" s="51"/>
      <c r="CW70" s="50"/>
      <c r="CX70" s="51"/>
      <c r="CY70" s="50"/>
      <c r="CZ70" s="51"/>
      <c r="DA70" s="50"/>
      <c r="DB70" s="51"/>
      <c r="DC70" s="50"/>
      <c r="DD70" s="51"/>
      <c r="DE70" s="52"/>
      <c r="DF70" s="53">
        <f t="shared" si="24"/>
        <v>0</v>
      </c>
      <c r="DG70" s="51"/>
      <c r="DH70" s="50"/>
      <c r="DI70" s="51"/>
      <c r="DJ70" s="50"/>
      <c r="DK70" s="51"/>
      <c r="DL70" s="52"/>
      <c r="DM70" s="53">
        <f t="shared" si="82"/>
        <v>0</v>
      </c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1"/>
      <c r="DY70" s="50"/>
      <c r="DZ70" s="51"/>
      <c r="EA70" s="50"/>
      <c r="EB70" s="51"/>
      <c r="EC70" s="52"/>
      <c r="ED70" s="53">
        <f t="shared" si="83"/>
        <v>0</v>
      </c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1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25"/>
        <v>0</v>
      </c>
      <c r="EZ70" s="51"/>
      <c r="FA70" s="50"/>
      <c r="FB70" s="51"/>
      <c r="FC70" s="52"/>
      <c r="FD70" s="53">
        <f t="shared" si="78"/>
        <v>0</v>
      </c>
      <c r="FE70" s="51"/>
      <c r="FF70" s="50"/>
      <c r="FG70" s="51"/>
      <c r="FH70" s="50"/>
      <c r="FI70" s="51"/>
      <c r="FJ70" s="50"/>
      <c r="FK70" s="51"/>
      <c r="FL70" s="50"/>
      <c r="FM70" s="51"/>
      <c r="FN70" s="50"/>
      <c r="FO70" s="51"/>
      <c r="FP70" s="52"/>
      <c r="FQ70" s="53">
        <f t="shared" si="79"/>
        <v>0</v>
      </c>
      <c r="FR70" s="122"/>
      <c r="FS70" s="122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>
        <f>GF70+GH70+GJ70+GL70+GN70</f>
        <v>0</v>
      </c>
      <c r="GE70" s="51"/>
      <c r="GF70" s="50"/>
      <c r="GG70" s="51"/>
      <c r="GH70" s="50"/>
      <c r="GI70" s="51"/>
      <c r="GJ70" s="50"/>
      <c r="GK70" s="51"/>
      <c r="GL70" s="50"/>
      <c r="GM70" s="51"/>
      <c r="GN70" s="52"/>
      <c r="GO70" s="48">
        <f>GQ70+GS70+GU70+GW70+GY70+HA70+HC70</f>
        <v>0</v>
      </c>
      <c r="GP70" s="136"/>
      <c r="GQ70" s="140"/>
      <c r="GR70" s="51"/>
      <c r="GS70" s="50"/>
      <c r="GT70" s="51"/>
      <c r="GU70" s="50"/>
      <c r="GV70" s="129"/>
      <c r="GW70" s="50"/>
      <c r="GX70" s="51"/>
      <c r="GY70" s="50"/>
      <c r="GZ70" s="51"/>
      <c r="HA70" s="50"/>
      <c r="HB70" s="51"/>
      <c r="HC70" s="52"/>
      <c r="HD70" s="48">
        <f t="shared" si="69"/>
        <v>0</v>
      </c>
      <c r="HE70" s="136"/>
      <c r="HF70" s="140"/>
      <c r="HG70" s="51"/>
      <c r="HH70" s="50"/>
      <c r="HI70" s="51"/>
      <c r="HJ70" s="50"/>
      <c r="HK70" s="129"/>
      <c r="HL70" s="50"/>
      <c r="HM70" s="51"/>
      <c r="HN70" s="50"/>
      <c r="HO70" s="51"/>
      <c r="HP70" s="50"/>
      <c r="HQ70" s="51"/>
      <c r="HR70" s="52"/>
      <c r="HS70" s="48">
        <f t="shared" si="76"/>
        <v>0</v>
      </c>
      <c r="HT70" s="136"/>
      <c r="HU70" s="140"/>
      <c r="HV70" s="51"/>
      <c r="HW70" s="50"/>
      <c r="HX70" s="51"/>
      <c r="HY70" s="50"/>
      <c r="HZ70" s="129"/>
      <c r="IA70" s="50"/>
      <c r="IB70" s="51"/>
      <c r="IC70" s="50"/>
      <c r="ID70" s="51"/>
      <c r="IE70" s="50"/>
      <c r="IF70" s="129"/>
      <c r="IG70" s="50"/>
      <c r="IH70" s="129"/>
      <c r="II70" s="50"/>
      <c r="IJ70" s="51"/>
      <c r="IK70" s="52"/>
      <c r="IL70" s="48">
        <f>IN70+IP70</f>
        <v>0</v>
      </c>
      <c r="IM70" s="136"/>
      <c r="IN70" s="140"/>
      <c r="IO70" s="51"/>
      <c r="IP70" s="52"/>
      <c r="IQ70" s="48">
        <f t="shared" si="29"/>
        <v>0</v>
      </c>
      <c r="IR70" s="51"/>
      <c r="IS70" s="52"/>
      <c r="IT70" s="48">
        <f>IV70+IX70+IZ70+JB70+JD70+JF70+JH70</f>
        <v>0</v>
      </c>
      <c r="IU70" s="136"/>
      <c r="IV70" s="140"/>
      <c r="IW70" s="51"/>
      <c r="IX70" s="50"/>
      <c r="IY70" s="129"/>
      <c r="IZ70" s="50"/>
      <c r="JA70" s="129"/>
      <c r="JB70" s="50"/>
      <c r="JC70" s="51"/>
      <c r="JD70" s="50"/>
      <c r="JE70" s="51"/>
      <c r="JF70" s="50"/>
      <c r="JG70" s="51"/>
      <c r="JH70" s="52"/>
      <c r="JI70" s="48">
        <f t="shared" si="75"/>
        <v>0</v>
      </c>
      <c r="JJ70" s="136"/>
      <c r="JK70" s="140"/>
      <c r="JL70" s="129"/>
      <c r="JM70" s="50"/>
      <c r="JN70" s="51"/>
      <c r="JO70" s="52"/>
      <c r="JP70" s="48">
        <f t="shared" si="31"/>
        <v>0</v>
      </c>
      <c r="JQ70" s="51"/>
      <c r="JR70" s="52"/>
    </row>
    <row r="71" spans="1:278" ht="15" hidden="1" customHeight="1" x14ac:dyDescent="0.3">
      <c r="B71" s="37">
        <v>3478</v>
      </c>
      <c r="C71" s="30" t="s">
        <v>89</v>
      </c>
      <c r="D71" s="39">
        <v>2000</v>
      </c>
      <c r="E71" s="62">
        <f t="shared" si="18"/>
        <v>178.45</v>
      </c>
      <c r="F71" s="47" t="s">
        <v>407</v>
      </c>
      <c r="G71" s="47"/>
      <c r="H71" s="47" t="s">
        <v>424</v>
      </c>
      <c r="I71" s="47" t="s">
        <v>460</v>
      </c>
      <c r="J71" s="48">
        <f t="shared" si="56"/>
        <v>0</v>
      </c>
      <c r="K71" s="49"/>
      <c r="L71" s="50"/>
      <c r="M71" s="51"/>
      <c r="N71" s="50"/>
      <c r="O71" s="51"/>
      <c r="P71" s="52"/>
      <c r="Q71" s="48">
        <f t="shared" si="19"/>
        <v>20</v>
      </c>
      <c r="R71" s="49">
        <v>8</v>
      </c>
      <c r="S71" s="52">
        <f>20</f>
        <v>20</v>
      </c>
      <c r="T71" s="48">
        <f t="shared" si="20"/>
        <v>21</v>
      </c>
      <c r="U71" s="49">
        <v>6</v>
      </c>
      <c r="V71" s="50">
        <f>30*0.7</f>
        <v>21</v>
      </c>
      <c r="W71" s="51"/>
      <c r="X71" s="52"/>
      <c r="Y71" s="53">
        <f t="shared" si="73"/>
        <v>36.450000000000003</v>
      </c>
      <c r="Z71" s="54"/>
      <c r="AA71" s="55"/>
      <c r="AB71" s="54"/>
      <c r="AC71" s="55"/>
      <c r="AD71" s="54"/>
      <c r="AE71" s="55"/>
      <c r="AF71" s="148"/>
      <c r="AG71" s="55"/>
      <c r="AH71" s="84">
        <v>8</v>
      </c>
      <c r="AI71" s="85">
        <f>15*0.9*1.5</f>
        <v>20.25</v>
      </c>
      <c r="AJ71" s="110">
        <v>7</v>
      </c>
      <c r="AK71" s="55">
        <f>18*0.9</f>
        <v>16.2</v>
      </c>
      <c r="AL71" s="120"/>
      <c r="AM71" s="55"/>
      <c r="AN71" s="54"/>
      <c r="AO71" s="88"/>
      <c r="AP71" s="95">
        <f t="shared" si="22"/>
        <v>0</v>
      </c>
      <c r="AQ71" s="97"/>
      <c r="AR71" s="92"/>
      <c r="AS71" s="89">
        <f t="shared" si="80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>
        <f t="shared" si="77"/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</f>
        <v>40</v>
      </c>
      <c r="BR71" s="51"/>
      <c r="BS71" s="50"/>
      <c r="BT71" s="51"/>
      <c r="BU71" s="50"/>
      <c r="BV71" s="51"/>
      <c r="BW71" s="50"/>
      <c r="BX71" s="51">
        <v>4</v>
      </c>
      <c r="BY71" s="50">
        <f>40</f>
        <v>40</v>
      </c>
      <c r="BZ71" s="51"/>
      <c r="CA71" s="50"/>
      <c r="CB71" s="51"/>
      <c r="CC71" s="50"/>
      <c r="CD71" s="51"/>
      <c r="CE71" s="50"/>
      <c r="CF71" s="18">
        <v>8</v>
      </c>
      <c r="CG71" s="111" t="s">
        <v>65</v>
      </c>
      <c r="CH71" s="53">
        <f>CJ71+CL71+CN71+CP71+CR71+CT71</f>
        <v>0</v>
      </c>
      <c r="CI71" s="51"/>
      <c r="CJ71" s="50"/>
      <c r="CK71" s="51"/>
      <c r="CL71" s="50"/>
      <c r="CM71" s="51"/>
      <c r="CN71" s="50"/>
      <c r="CO71" s="50"/>
      <c r="CP71" s="50"/>
      <c r="CQ71" s="51"/>
      <c r="CR71" s="50"/>
      <c r="CS71" s="51"/>
      <c r="CT71" s="108"/>
      <c r="CU71" s="53">
        <f t="shared" si="81"/>
        <v>0</v>
      </c>
      <c r="CV71" s="51"/>
      <c r="CW71" s="50"/>
      <c r="CX71" s="50"/>
      <c r="CY71" s="50"/>
      <c r="CZ71" s="51"/>
      <c r="DA71" s="50"/>
      <c r="DB71" s="51"/>
      <c r="DC71" s="50"/>
      <c r="DD71" s="51"/>
      <c r="DE71" s="108"/>
      <c r="DF71" s="53">
        <f t="shared" si="24"/>
        <v>0</v>
      </c>
      <c r="DG71" s="51"/>
      <c r="DH71" s="50"/>
      <c r="DI71" s="50"/>
      <c r="DJ71" s="50"/>
      <c r="DK71" s="51"/>
      <c r="DL71" s="108"/>
      <c r="DM71" s="53">
        <f t="shared" si="82"/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0"/>
      <c r="DY71" s="50"/>
      <c r="DZ71" s="51"/>
      <c r="EA71" s="50"/>
      <c r="EB71" s="51"/>
      <c r="EC71" s="108"/>
      <c r="ED71" s="53">
        <f t="shared" si="83"/>
        <v>0</v>
      </c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0"/>
      <c r="EP71" s="50"/>
      <c r="EQ71" s="51"/>
      <c r="ER71" s="50"/>
      <c r="ES71" s="50"/>
      <c r="ET71" s="50"/>
      <c r="EU71" s="50"/>
      <c r="EV71" s="50"/>
      <c r="EW71" s="51"/>
      <c r="EX71" s="108"/>
      <c r="EY71" s="53">
        <f t="shared" si="25"/>
        <v>0</v>
      </c>
      <c r="EZ71" s="51"/>
      <c r="FA71" s="50"/>
      <c r="FB71" s="51"/>
      <c r="FC71" s="108"/>
      <c r="FD71" s="53">
        <f t="shared" si="78"/>
        <v>0</v>
      </c>
      <c r="FE71" s="51"/>
      <c r="FF71" s="50"/>
      <c r="FG71" s="51"/>
      <c r="FH71" s="50"/>
      <c r="FI71" s="51"/>
      <c r="FJ71" s="50"/>
      <c r="FK71" s="50"/>
      <c r="FL71" s="50"/>
      <c r="FM71" s="51"/>
      <c r="FN71" s="50"/>
      <c r="FO71" s="51"/>
      <c r="FP71" s="108"/>
      <c r="FQ71" s="53">
        <f t="shared" si="79"/>
        <v>0</v>
      </c>
      <c r="FR71" s="122"/>
      <c r="FS71" s="122"/>
      <c r="FT71" s="51"/>
      <c r="FU71" s="50"/>
      <c r="FV71" s="51"/>
      <c r="FW71" s="50"/>
      <c r="FX71" s="50"/>
      <c r="FY71" s="50"/>
      <c r="FZ71" s="50"/>
      <c r="GA71" s="50"/>
      <c r="GB71" s="51"/>
      <c r="GC71" s="108"/>
      <c r="GD71" s="53">
        <f>GF71+GH71+GJ71+GL71+GN71</f>
        <v>0</v>
      </c>
      <c r="GE71" s="51"/>
      <c r="GF71" s="50"/>
      <c r="GG71" s="51"/>
      <c r="GH71" s="50"/>
      <c r="GI71" s="51"/>
      <c r="GJ71" s="50"/>
      <c r="GK71" s="50"/>
      <c r="GL71" s="50"/>
      <c r="GM71" s="51"/>
      <c r="GN71" s="108"/>
      <c r="GO71" s="48">
        <f>GQ71+GS71+GU71+GW71+GY71+HA71+HC71</f>
        <v>0</v>
      </c>
      <c r="GP71" s="125"/>
      <c r="GQ71" s="125"/>
      <c r="GR71" s="51"/>
      <c r="GS71" s="50"/>
      <c r="GT71" s="51"/>
      <c r="GU71" s="50"/>
      <c r="GV71" s="50"/>
      <c r="GW71" s="50"/>
      <c r="GX71" s="50"/>
      <c r="GY71" s="50"/>
      <c r="GZ71" s="50"/>
      <c r="HA71" s="50"/>
      <c r="HB71" s="51"/>
      <c r="HC71" s="108"/>
      <c r="HD71" s="48">
        <f t="shared" si="69"/>
        <v>0</v>
      </c>
      <c r="HE71" s="125"/>
      <c r="HF71" s="125"/>
      <c r="HG71" s="51"/>
      <c r="HH71" s="50"/>
      <c r="HI71" s="51"/>
      <c r="HJ71" s="50"/>
      <c r="HK71" s="50"/>
      <c r="HL71" s="50"/>
      <c r="HM71" s="50"/>
      <c r="HN71" s="50"/>
      <c r="HO71" s="50"/>
      <c r="HP71" s="50"/>
      <c r="HQ71" s="51"/>
      <c r="HR71" s="108"/>
      <c r="HS71" s="48">
        <f t="shared" si="76"/>
        <v>13</v>
      </c>
      <c r="HT71" s="136"/>
      <c r="HU71" s="140"/>
      <c r="HV71" s="51"/>
      <c r="HW71" s="50"/>
      <c r="HX71" s="51"/>
      <c r="HY71" s="50"/>
      <c r="HZ71" s="51">
        <v>9</v>
      </c>
      <c r="IA71" s="50">
        <f>10*1.3</f>
        <v>13</v>
      </c>
      <c r="IB71" s="51"/>
      <c r="IC71" s="50"/>
      <c r="ID71" s="51"/>
      <c r="IE71" s="50"/>
      <c r="IF71" s="129"/>
      <c r="IG71" s="50"/>
      <c r="IH71" s="129"/>
      <c r="II71" s="50"/>
      <c r="IJ71" s="51"/>
      <c r="IK71" s="108"/>
      <c r="IL71" s="48">
        <f>IN71</f>
        <v>48</v>
      </c>
      <c r="IM71" s="136">
        <v>3</v>
      </c>
      <c r="IN71" s="140">
        <f>60*0.8</f>
        <v>48</v>
      </c>
      <c r="IO71" s="18">
        <v>3</v>
      </c>
      <c r="IP71" s="124">
        <f>45*0.8</f>
        <v>36</v>
      </c>
      <c r="IQ71" s="48">
        <f t="shared" si="29"/>
        <v>0</v>
      </c>
      <c r="IR71" s="51"/>
      <c r="IS71" s="52"/>
      <c r="IT71" s="48">
        <f>IV71+IX71+IZ71+JB71+JD71+JF71+JH71</f>
        <v>0</v>
      </c>
      <c r="IU71" s="136"/>
      <c r="IV71" s="140"/>
      <c r="IW71" s="51"/>
      <c r="IX71" s="50"/>
      <c r="IY71" s="51"/>
      <c r="IZ71" s="50"/>
      <c r="JA71" s="129"/>
      <c r="JB71" s="50"/>
      <c r="JC71" s="51"/>
      <c r="JD71" s="50"/>
      <c r="JE71" s="51"/>
      <c r="JF71" s="50"/>
      <c r="JG71" s="51"/>
      <c r="JH71" s="108"/>
      <c r="JI71" s="48">
        <f t="shared" si="75"/>
        <v>0</v>
      </c>
      <c r="JJ71" s="136"/>
      <c r="JK71" s="140"/>
      <c r="JL71" s="51"/>
      <c r="JM71" s="50"/>
      <c r="JN71" s="51"/>
      <c r="JO71" s="108"/>
      <c r="JP71" s="48">
        <f t="shared" si="31"/>
        <v>0</v>
      </c>
      <c r="JQ71" s="51"/>
      <c r="JR71" s="108"/>
    </row>
    <row r="72" spans="1:278" ht="15" hidden="1" customHeight="1" x14ac:dyDescent="0.3">
      <c r="B72" s="37">
        <v>3978</v>
      </c>
      <c r="C72" s="30" t="s">
        <v>48</v>
      </c>
      <c r="D72" s="39">
        <v>2006</v>
      </c>
      <c r="E72" s="62">
        <f t="shared" si="18"/>
        <v>178.1</v>
      </c>
      <c r="F72" s="47" t="s">
        <v>494</v>
      </c>
      <c r="G72" s="47" t="s">
        <v>411</v>
      </c>
      <c r="H72" s="47" t="s">
        <v>495</v>
      </c>
      <c r="I72" s="47" t="s">
        <v>496</v>
      </c>
      <c r="J72" s="48">
        <f t="shared" si="56"/>
        <v>0</v>
      </c>
      <c r="K72" s="49"/>
      <c r="L72" s="50"/>
      <c r="M72" s="51"/>
      <c r="N72" s="50"/>
      <c r="O72" s="51"/>
      <c r="P72" s="52"/>
      <c r="Q72" s="48">
        <f t="shared" si="19"/>
        <v>0</v>
      </c>
      <c r="R72" s="49"/>
      <c r="S72" s="52"/>
      <c r="T72" s="48">
        <f t="shared" si="20"/>
        <v>0</v>
      </c>
      <c r="U72" s="49"/>
      <c r="V72" s="50"/>
      <c r="W72" s="51"/>
      <c r="X72" s="52"/>
      <c r="Y72" s="53">
        <f t="shared" si="73"/>
        <v>45.900000000000006</v>
      </c>
      <c r="Z72" s="120"/>
      <c r="AA72" s="55"/>
      <c r="AB72" s="120"/>
      <c r="AC72" s="55"/>
      <c r="AD72" s="120"/>
      <c r="AE72" s="55"/>
      <c r="AF72" s="120">
        <v>7</v>
      </c>
      <c r="AG72" s="55">
        <f>18*0.9</f>
        <v>16.2</v>
      </c>
      <c r="AH72" s="84">
        <v>6</v>
      </c>
      <c r="AI72" s="85">
        <f>22*0.9*1.5</f>
        <v>29.700000000000003</v>
      </c>
      <c r="AJ72" s="120"/>
      <c r="AK72" s="55"/>
      <c r="AL72" s="110"/>
      <c r="AM72" s="55"/>
      <c r="AN72" s="120"/>
      <c r="AO72" s="88"/>
      <c r="AP72" s="95">
        <f t="shared" si="22"/>
        <v>0</v>
      </c>
      <c r="AQ72" s="97"/>
      <c r="AR72" s="92"/>
      <c r="AS72" s="89">
        <f t="shared" si="80"/>
        <v>21.6</v>
      </c>
      <c r="AT72" s="11"/>
      <c r="AU72" s="10"/>
      <c r="AV72" s="11"/>
      <c r="AW72" s="10"/>
      <c r="AX72" s="101">
        <v>9</v>
      </c>
      <c r="AY72" s="102">
        <f>10*0.8*1.5</f>
        <v>12</v>
      </c>
      <c r="AZ72" s="101">
        <v>9</v>
      </c>
      <c r="BA72" s="102">
        <f>8*0.8*1.5</f>
        <v>9.6000000000000014</v>
      </c>
      <c r="BB72" s="11"/>
      <c r="BC72" s="12"/>
      <c r="BD72" s="13">
        <f t="shared" si="77"/>
        <v>0</v>
      </c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3">
        <f>BS72+BU72+BW72+BY72+CA72+CC72+CE72+CG72</f>
        <v>27</v>
      </c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101">
        <v>5</v>
      </c>
      <c r="CG72" s="103">
        <f>18*1.5</f>
        <v>27</v>
      </c>
      <c r="CH72" s="53">
        <f>CJ72+CL72+CN72+CP72+CR72+CT72</f>
        <v>0</v>
      </c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52"/>
      <c r="CU72" s="53">
        <f t="shared" si="81"/>
        <v>0</v>
      </c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>
        <f t="shared" si="24"/>
        <v>0</v>
      </c>
      <c r="DG72" s="51"/>
      <c r="DH72" s="50"/>
      <c r="DI72" s="51"/>
      <c r="DJ72" s="50"/>
      <c r="DK72" s="51"/>
      <c r="DL72" s="52"/>
      <c r="DM72" s="53">
        <f t="shared" si="82"/>
        <v>0</v>
      </c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  <c r="ED72" s="53">
        <f t="shared" si="83"/>
        <v>0</v>
      </c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52"/>
      <c r="EY72" s="53">
        <f t="shared" si="25"/>
        <v>0</v>
      </c>
      <c r="EZ72" s="51"/>
      <c r="FA72" s="50"/>
      <c r="FB72" s="51"/>
      <c r="FC72" s="52"/>
      <c r="FD72" s="53">
        <f t="shared" si="78"/>
        <v>0</v>
      </c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52"/>
      <c r="FQ72" s="53">
        <f t="shared" si="79"/>
        <v>0</v>
      </c>
      <c r="FR72" s="122"/>
      <c r="FS72" s="122"/>
      <c r="FT72" s="51"/>
      <c r="FU72" s="50"/>
      <c r="FV72" s="51"/>
      <c r="FW72" s="50"/>
      <c r="FX72" s="50"/>
      <c r="FY72" s="50"/>
      <c r="FZ72" s="50"/>
      <c r="GA72" s="50"/>
      <c r="GB72" s="51"/>
      <c r="GC72" s="52"/>
      <c r="GD72" s="53">
        <f>GF72+GH72+GJ72+GL72+GN72</f>
        <v>0</v>
      </c>
      <c r="GE72" s="51"/>
      <c r="GF72" s="50"/>
      <c r="GG72" s="51"/>
      <c r="GH72" s="50"/>
      <c r="GI72" s="51"/>
      <c r="GJ72" s="50"/>
      <c r="GK72" s="51"/>
      <c r="GL72" s="50"/>
      <c r="GM72" s="51"/>
      <c r="GN72" s="52"/>
      <c r="GO72" s="48">
        <f>GQ72+GU72+GY72+HC72</f>
        <v>65.599999999999994</v>
      </c>
      <c r="GP72" s="136"/>
      <c r="GQ72" s="140"/>
      <c r="GR72" s="18">
        <v>6</v>
      </c>
      <c r="GS72" s="17">
        <f>22*0.8</f>
        <v>17.600000000000001</v>
      </c>
      <c r="GT72" s="51"/>
      <c r="GU72" s="50"/>
      <c r="GV72" s="133">
        <v>3</v>
      </c>
      <c r="GW72" s="17">
        <f>30*0.8</f>
        <v>24</v>
      </c>
      <c r="GX72" s="101">
        <v>5</v>
      </c>
      <c r="GY72" s="102">
        <f>18*0.8*1.5</f>
        <v>21.6</v>
      </c>
      <c r="GZ72" s="18">
        <v>8</v>
      </c>
      <c r="HA72" s="17">
        <f>10*0.8</f>
        <v>8</v>
      </c>
      <c r="HB72" s="51">
        <v>1</v>
      </c>
      <c r="HC72" s="52">
        <f>55*0.8</f>
        <v>44</v>
      </c>
      <c r="HD72" s="48">
        <f t="shared" si="69"/>
        <v>0</v>
      </c>
      <c r="HE72" s="136"/>
      <c r="HF72" s="140"/>
      <c r="HG72" s="51"/>
      <c r="HH72" s="50"/>
      <c r="HI72" s="51"/>
      <c r="HJ72" s="50"/>
      <c r="HK72" s="129"/>
      <c r="HL72" s="50"/>
      <c r="HM72" s="51"/>
      <c r="HN72" s="50"/>
      <c r="HO72" s="51"/>
      <c r="HP72" s="50"/>
      <c r="HQ72" s="51"/>
      <c r="HR72" s="52"/>
      <c r="HS72" s="48">
        <f t="shared" si="76"/>
        <v>0</v>
      </c>
      <c r="HT72" s="136"/>
      <c r="HU72" s="140"/>
      <c r="HV72" s="51"/>
      <c r="HW72" s="50"/>
      <c r="HX72" s="51"/>
      <c r="HY72" s="50"/>
      <c r="HZ72" s="129"/>
      <c r="IA72" s="50"/>
      <c r="IB72" s="51"/>
      <c r="IC72" s="50"/>
      <c r="ID72" s="51"/>
      <c r="IE72" s="50"/>
      <c r="IF72" s="129"/>
      <c r="IG72" s="50"/>
      <c r="IH72" s="129"/>
      <c r="II72" s="50"/>
      <c r="IJ72" s="51"/>
      <c r="IK72" s="52"/>
      <c r="IL72" s="48">
        <f t="shared" ref="IL72:IL79" si="84">IN72+IP72</f>
        <v>0</v>
      </c>
      <c r="IM72" s="136"/>
      <c r="IN72" s="140"/>
      <c r="IO72" s="51"/>
      <c r="IP72" s="52"/>
      <c r="IQ72" s="48">
        <f t="shared" si="29"/>
        <v>0</v>
      </c>
      <c r="IR72" s="51"/>
      <c r="IS72" s="52"/>
      <c r="IT72" s="48">
        <f>IV72+IX72+IZ72+JB72+JF72+JH72</f>
        <v>18</v>
      </c>
      <c r="IU72" s="136"/>
      <c r="IV72" s="140"/>
      <c r="IW72" s="51"/>
      <c r="IX72" s="50"/>
      <c r="IY72" s="129"/>
      <c r="IZ72" s="50"/>
      <c r="JA72" s="129"/>
      <c r="JB72" s="50"/>
      <c r="JC72" s="18">
        <v>8</v>
      </c>
      <c r="JD72" s="17">
        <f>10</f>
        <v>10</v>
      </c>
      <c r="JE72" s="51"/>
      <c r="JF72" s="50"/>
      <c r="JG72" s="51">
        <v>5</v>
      </c>
      <c r="JH72" s="52">
        <f>18</f>
        <v>18</v>
      </c>
      <c r="JI72" s="48">
        <f t="shared" si="75"/>
        <v>0</v>
      </c>
      <c r="JJ72" s="136"/>
      <c r="JK72" s="140"/>
      <c r="JL72" s="129"/>
      <c r="JM72" s="50"/>
      <c r="JN72" s="51"/>
      <c r="JO72" s="52"/>
      <c r="JP72" s="48">
        <f t="shared" si="31"/>
        <v>0</v>
      </c>
      <c r="JQ72" s="51"/>
      <c r="JR72" s="52"/>
    </row>
    <row r="73" spans="1:278" ht="15" hidden="1" customHeight="1" x14ac:dyDescent="0.3">
      <c r="B73" s="37">
        <v>4661</v>
      </c>
      <c r="C73" s="30" t="s">
        <v>84</v>
      </c>
      <c r="D73" s="39">
        <v>2003</v>
      </c>
      <c r="E73" s="62">
        <f t="shared" si="18"/>
        <v>177</v>
      </c>
      <c r="F73" s="47" t="s">
        <v>409</v>
      </c>
      <c r="G73" s="47"/>
      <c r="H73" s="47" t="s">
        <v>502</v>
      </c>
      <c r="I73" s="47" t="s">
        <v>428</v>
      </c>
      <c r="J73" s="48">
        <f t="shared" si="56"/>
        <v>0</v>
      </c>
      <c r="K73" s="49"/>
      <c r="L73" s="50"/>
      <c r="M73" s="51"/>
      <c r="N73" s="50"/>
      <c r="O73" s="51"/>
      <c r="P73" s="52"/>
      <c r="Q73" s="48">
        <f t="shared" si="19"/>
        <v>0</v>
      </c>
      <c r="R73" s="49"/>
      <c r="S73" s="52"/>
      <c r="T73" s="48">
        <f t="shared" si="20"/>
        <v>0</v>
      </c>
      <c r="U73" s="49"/>
      <c r="V73" s="50"/>
      <c r="W73" s="51"/>
      <c r="X73" s="52"/>
      <c r="Y73" s="53">
        <f t="shared" si="73"/>
        <v>0</v>
      </c>
      <c r="Z73" s="54"/>
      <c r="AA73" s="55"/>
      <c r="AB73" s="54"/>
      <c r="AC73" s="55"/>
      <c r="AD73" s="54"/>
      <c r="AE73" s="55"/>
      <c r="AF73" s="148"/>
      <c r="AG73" s="55"/>
      <c r="AH73" s="105"/>
      <c r="AI73" s="55"/>
      <c r="AJ73" s="54"/>
      <c r="AK73" s="55"/>
      <c r="AL73" s="105"/>
      <c r="AM73" s="55"/>
      <c r="AN73" s="54"/>
      <c r="AO73" s="88"/>
      <c r="AP73" s="95">
        <f t="shared" si="22"/>
        <v>0</v>
      </c>
      <c r="AQ73" s="97"/>
      <c r="AR73" s="92"/>
      <c r="AS73" s="89">
        <f t="shared" si="80"/>
        <v>16</v>
      </c>
      <c r="AT73" s="11"/>
      <c r="AU73" s="10"/>
      <c r="AV73" s="11">
        <v>8</v>
      </c>
      <c r="AW73" s="10">
        <f>20*0.8</f>
        <v>16</v>
      </c>
      <c r="AX73" s="11"/>
      <c r="AY73" s="10"/>
      <c r="AZ73" s="11"/>
      <c r="BA73" s="10"/>
      <c r="BB73" s="11"/>
      <c r="BC73" s="12"/>
      <c r="BD73" s="13">
        <f t="shared" si="77"/>
        <v>0</v>
      </c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>
        <f>CJ73+CL73+CP73+CR73+CT73</f>
        <v>72</v>
      </c>
      <c r="CI73" s="51"/>
      <c r="CJ73" s="50"/>
      <c r="CK73" s="51"/>
      <c r="CL73" s="50"/>
      <c r="CM73" s="18">
        <v>7</v>
      </c>
      <c r="CN73" s="17">
        <f>18*0.8</f>
        <v>14.4</v>
      </c>
      <c r="CO73" s="51"/>
      <c r="CP73" s="50"/>
      <c r="CQ73" s="51">
        <v>3</v>
      </c>
      <c r="CR73" s="50">
        <f>30*0.8</f>
        <v>24</v>
      </c>
      <c r="CS73" s="101">
        <v>2</v>
      </c>
      <c r="CT73" s="103">
        <f>40*0.8*1.5</f>
        <v>48</v>
      </c>
      <c r="CU73" s="53">
        <f t="shared" si="81"/>
        <v>0</v>
      </c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>
        <f t="shared" si="24"/>
        <v>0</v>
      </c>
      <c r="DG73" s="51"/>
      <c r="DH73" s="50"/>
      <c r="DI73" s="51"/>
      <c r="DJ73" s="50"/>
      <c r="DK73" s="51"/>
      <c r="DL73" s="52"/>
      <c r="DM73" s="53">
        <f t="shared" si="82"/>
        <v>0</v>
      </c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>
        <f t="shared" si="83"/>
        <v>0</v>
      </c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53">
        <f t="shared" si="25"/>
        <v>0</v>
      </c>
      <c r="EZ73" s="51"/>
      <c r="FA73" s="50"/>
      <c r="FB73" s="51"/>
      <c r="FC73" s="52"/>
      <c r="FD73" s="53">
        <f t="shared" si="78"/>
        <v>0</v>
      </c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>
        <f t="shared" si="79"/>
        <v>0</v>
      </c>
      <c r="FR73" s="122"/>
      <c r="FS73" s="122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>
        <f>GF73+GH73+GJ73+GL73+GN73</f>
        <v>6</v>
      </c>
      <c r="GE73" s="51"/>
      <c r="GF73" s="50"/>
      <c r="GG73" s="51">
        <v>9</v>
      </c>
      <c r="GH73" s="50">
        <f>10*0.6</f>
        <v>6</v>
      </c>
      <c r="GI73" s="51"/>
      <c r="GJ73" s="50"/>
      <c r="GK73" s="51"/>
      <c r="GL73" s="50"/>
      <c r="GM73" s="51"/>
      <c r="GN73" s="52"/>
      <c r="GO73" s="48">
        <f>GQ73+GS73+GU73+GW73+GY73+HA73+HC73</f>
        <v>68</v>
      </c>
      <c r="GP73" s="136"/>
      <c r="GQ73" s="140"/>
      <c r="GR73" s="51"/>
      <c r="GS73" s="50"/>
      <c r="GT73" s="51"/>
      <c r="GU73" s="50"/>
      <c r="GV73" s="129"/>
      <c r="GW73" s="50"/>
      <c r="GX73" s="101">
        <v>4</v>
      </c>
      <c r="GY73" s="102">
        <f>20*0.8*1.5</f>
        <v>24</v>
      </c>
      <c r="GZ73" s="51">
        <v>1</v>
      </c>
      <c r="HA73" s="50">
        <f>55*0.8</f>
        <v>44</v>
      </c>
      <c r="HB73" s="51"/>
      <c r="HC73" s="52"/>
      <c r="HD73" s="48">
        <f t="shared" si="69"/>
        <v>0</v>
      </c>
      <c r="HE73" s="136"/>
      <c r="HF73" s="140"/>
      <c r="HG73" s="51"/>
      <c r="HH73" s="50"/>
      <c r="HI73" s="51"/>
      <c r="HJ73" s="50"/>
      <c r="HK73" s="129"/>
      <c r="HL73" s="50"/>
      <c r="HM73" s="51"/>
      <c r="HN73" s="50"/>
      <c r="HO73" s="51"/>
      <c r="HP73" s="50"/>
      <c r="HQ73" s="51"/>
      <c r="HR73" s="52"/>
      <c r="HS73" s="48">
        <f t="shared" si="76"/>
        <v>0</v>
      </c>
      <c r="HT73" s="136"/>
      <c r="HU73" s="140"/>
      <c r="HV73" s="51"/>
      <c r="HW73" s="50"/>
      <c r="HX73" s="51"/>
      <c r="HY73" s="50"/>
      <c r="HZ73" s="129"/>
      <c r="IA73" s="50"/>
      <c r="IB73" s="51"/>
      <c r="IC73" s="50"/>
      <c r="ID73" s="51"/>
      <c r="IE73" s="50"/>
      <c r="IF73" s="129"/>
      <c r="IG73" s="50"/>
      <c r="IH73" s="129"/>
      <c r="II73" s="50"/>
      <c r="IJ73" s="51"/>
      <c r="IK73" s="52"/>
      <c r="IL73" s="48">
        <f t="shared" si="84"/>
        <v>0</v>
      </c>
      <c r="IM73" s="136"/>
      <c r="IN73" s="140"/>
      <c r="IO73" s="51"/>
      <c r="IP73" s="52"/>
      <c r="IQ73" s="48">
        <f t="shared" si="29"/>
        <v>0</v>
      </c>
      <c r="IR73" s="51"/>
      <c r="IS73" s="52"/>
      <c r="IT73" s="48">
        <f>IV73+IX73+IZ73+JF73+JH73</f>
        <v>15</v>
      </c>
      <c r="IU73" s="136"/>
      <c r="IV73" s="140"/>
      <c r="IW73" s="51"/>
      <c r="IX73" s="50"/>
      <c r="IY73" s="129"/>
      <c r="IZ73" s="50"/>
      <c r="JA73" s="133">
        <v>7</v>
      </c>
      <c r="JB73" s="17">
        <f>12</f>
        <v>12</v>
      </c>
      <c r="JC73" s="18">
        <v>9</v>
      </c>
      <c r="JD73" s="17">
        <f>5</f>
        <v>5</v>
      </c>
      <c r="JE73" s="51">
        <v>6</v>
      </c>
      <c r="JF73" s="50">
        <f>15</f>
        <v>15</v>
      </c>
      <c r="JG73" s="51"/>
      <c r="JH73" s="52"/>
      <c r="JI73" s="48">
        <f t="shared" si="75"/>
        <v>0</v>
      </c>
      <c r="JJ73" s="136"/>
      <c r="JK73" s="140"/>
      <c r="JL73" s="129"/>
      <c r="JM73" s="50"/>
      <c r="JN73" s="51"/>
      <c r="JO73" s="52"/>
      <c r="JP73" s="48">
        <f t="shared" si="31"/>
        <v>0</v>
      </c>
      <c r="JQ73" s="51"/>
      <c r="JR73" s="52"/>
    </row>
    <row r="74" spans="1:278" ht="15" hidden="1" customHeight="1" x14ac:dyDescent="0.3">
      <c r="B74" s="37">
        <v>281</v>
      </c>
      <c r="C74" s="30" t="s">
        <v>149</v>
      </c>
      <c r="D74" s="38">
        <v>1997</v>
      </c>
      <c r="E74" s="62">
        <f t="shared" ref="E74:E137" si="85">J74+Q74+T74+Y74+AP74+AS74+BD74+BQ74+CH74+CU74+DF74+DM74+ED74+EY74+FD74+FQ74+GD74+GO74+HD74+HS74+IL74+IQ74+IT74+JI74+JP74</f>
        <v>175</v>
      </c>
      <c r="F74" s="47" t="s">
        <v>410</v>
      </c>
      <c r="G74" s="47"/>
      <c r="H74" s="47" t="s">
        <v>491</v>
      </c>
      <c r="I74" s="47" t="s">
        <v>477</v>
      </c>
      <c r="J74" s="48">
        <f t="shared" si="56"/>
        <v>0</v>
      </c>
      <c r="K74" s="49"/>
      <c r="L74" s="50"/>
      <c r="M74" s="51"/>
      <c r="N74" s="50"/>
      <c r="O74" s="51"/>
      <c r="P74" s="52"/>
      <c r="Q74" s="48">
        <f t="shared" ref="Q74:Q137" si="86">S74</f>
        <v>0</v>
      </c>
      <c r="R74" s="49"/>
      <c r="S74" s="52"/>
      <c r="T74" s="48">
        <f t="shared" ref="T74:T137" si="87">V74+X74</f>
        <v>0</v>
      </c>
      <c r="U74" s="49"/>
      <c r="V74" s="50"/>
      <c r="W74" s="51"/>
      <c r="X74" s="52"/>
      <c r="Y74" s="53">
        <f>AA74+AC74+AE74+AI74+AK74+AM74+AO74</f>
        <v>36</v>
      </c>
      <c r="Z74" s="120">
        <v>4</v>
      </c>
      <c r="AA74" s="55">
        <f>40*0.9</f>
        <v>36</v>
      </c>
      <c r="AB74" s="120"/>
      <c r="AC74" s="55"/>
      <c r="AD74" s="120"/>
      <c r="AE74" s="55"/>
      <c r="AF74" s="14">
        <v>6</v>
      </c>
      <c r="AG74" s="15">
        <f>22*0.9</f>
        <v>19.8</v>
      </c>
      <c r="AH74" s="120"/>
      <c r="AI74" s="55"/>
      <c r="AJ74" s="120"/>
      <c r="AK74" s="55"/>
      <c r="AL74" s="120"/>
      <c r="AM74" s="55"/>
      <c r="AN74" s="120"/>
      <c r="AO74" s="88"/>
      <c r="AP74" s="95">
        <f t="shared" ref="AP74:AP137" si="88">AR74</f>
        <v>0</v>
      </c>
      <c r="AQ74" s="97"/>
      <c r="AR74" s="92"/>
      <c r="AS74" s="89">
        <f t="shared" si="80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 t="shared" si="77"/>
        <v>0</v>
      </c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BS74+BW74+BY74+CC74+CE74+CG74</f>
        <v>100</v>
      </c>
      <c r="BR74" s="51">
        <v>4</v>
      </c>
      <c r="BS74" s="50">
        <f>40</f>
        <v>40</v>
      </c>
      <c r="BT74" s="18">
        <v>9</v>
      </c>
      <c r="BU74" s="17">
        <f>10</f>
        <v>10</v>
      </c>
      <c r="BV74" s="51"/>
      <c r="BW74" s="50"/>
      <c r="BX74" s="51"/>
      <c r="BY74" s="50"/>
      <c r="BZ74" s="18">
        <v>4</v>
      </c>
      <c r="CA74" s="17">
        <f>30</f>
        <v>30</v>
      </c>
      <c r="CB74" s="51"/>
      <c r="CC74" s="50"/>
      <c r="CD74" s="51"/>
      <c r="CE74" s="50"/>
      <c r="CF74" s="101">
        <v>2</v>
      </c>
      <c r="CG74" s="103">
        <f>40*1.5</f>
        <v>60</v>
      </c>
      <c r="CH74" s="53">
        <f>CJ74+CL74+CN74+CP74+CR74+CT74</f>
        <v>0</v>
      </c>
      <c r="CI74" s="51"/>
      <c r="CJ74" s="50"/>
      <c r="CK74" s="51"/>
      <c r="CL74" s="50"/>
      <c r="CM74" s="51"/>
      <c r="CN74" s="50"/>
      <c r="CO74" s="50"/>
      <c r="CP74" s="50"/>
      <c r="CQ74" s="51"/>
      <c r="CR74" s="50"/>
      <c r="CS74" s="51"/>
      <c r="CT74" s="52"/>
      <c r="CU74" s="53">
        <f t="shared" si="81"/>
        <v>0</v>
      </c>
      <c r="CV74" s="51"/>
      <c r="CW74" s="50"/>
      <c r="CX74" s="50"/>
      <c r="CY74" s="50"/>
      <c r="CZ74" s="51"/>
      <c r="DA74" s="50"/>
      <c r="DB74" s="51"/>
      <c r="DC74" s="50"/>
      <c r="DD74" s="51"/>
      <c r="DE74" s="52"/>
      <c r="DF74" s="53">
        <f t="shared" ref="DF74:DF137" si="89">DH74+DJ74+DL74</f>
        <v>0</v>
      </c>
      <c r="DG74" s="51"/>
      <c r="DH74" s="50"/>
      <c r="DI74" s="50"/>
      <c r="DJ74" s="50"/>
      <c r="DK74" s="51"/>
      <c r="DL74" s="52"/>
      <c r="DM74" s="53">
        <f t="shared" si="82"/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0"/>
      <c r="DY74" s="50"/>
      <c r="DZ74" s="51"/>
      <c r="EA74" s="50"/>
      <c r="EB74" s="51"/>
      <c r="EC74" s="52"/>
      <c r="ED74" s="53">
        <f t="shared" si="83"/>
        <v>0</v>
      </c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0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ref="EY74:EY137" si="90">FA74+FC74</f>
        <v>0</v>
      </c>
      <c r="EZ74" s="51"/>
      <c r="FA74" s="50"/>
      <c r="FB74" s="51"/>
      <c r="FC74" s="52"/>
      <c r="FD74" s="53">
        <f t="shared" si="78"/>
        <v>0</v>
      </c>
      <c r="FE74" s="51"/>
      <c r="FF74" s="50"/>
      <c r="FG74" s="51"/>
      <c r="FH74" s="50"/>
      <c r="FI74" s="51"/>
      <c r="FJ74" s="50"/>
      <c r="FK74" s="50"/>
      <c r="FL74" s="50"/>
      <c r="FM74" s="51"/>
      <c r="FN74" s="50"/>
      <c r="FO74" s="51"/>
      <c r="FP74" s="52"/>
      <c r="FQ74" s="53">
        <f t="shared" si="79"/>
        <v>0</v>
      </c>
      <c r="FR74" s="122"/>
      <c r="FS74" s="122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>
        <f>GF74+GH74+GJ74+GL74+GN74</f>
        <v>0</v>
      </c>
      <c r="GE74" s="51"/>
      <c r="GF74" s="50"/>
      <c r="GG74" s="51"/>
      <c r="GH74" s="50"/>
      <c r="GI74" s="51"/>
      <c r="GJ74" s="50"/>
      <c r="GK74" s="50"/>
      <c r="GL74" s="50"/>
      <c r="GM74" s="51"/>
      <c r="GN74" s="52"/>
      <c r="GO74" s="48">
        <f>GQ74+GS74+GU74+GW74+GY74+HA74+HC74</f>
        <v>0</v>
      </c>
      <c r="GP74" s="125"/>
      <c r="GQ74" s="125"/>
      <c r="GR74" s="51"/>
      <c r="GS74" s="50"/>
      <c r="GT74" s="51"/>
      <c r="GU74" s="50"/>
      <c r="GV74" s="50"/>
      <c r="GW74" s="50"/>
      <c r="GX74" s="50"/>
      <c r="GY74" s="50"/>
      <c r="GZ74" s="50"/>
      <c r="HA74" s="50"/>
      <c r="HB74" s="51"/>
      <c r="HC74" s="52"/>
      <c r="HD74" s="48">
        <f t="shared" si="69"/>
        <v>0</v>
      </c>
      <c r="HE74" s="125"/>
      <c r="HF74" s="125"/>
      <c r="HG74" s="51"/>
      <c r="HH74" s="50"/>
      <c r="HI74" s="51"/>
      <c r="HJ74" s="50"/>
      <c r="HK74" s="50"/>
      <c r="HL74" s="50"/>
      <c r="HM74" s="50"/>
      <c r="HN74" s="50"/>
      <c r="HO74" s="50"/>
      <c r="HP74" s="50"/>
      <c r="HQ74" s="51"/>
      <c r="HR74" s="52"/>
      <c r="HS74" s="48">
        <f>HU74+HW74+HY74+IA74+IC74+IE74+II74+IK74</f>
        <v>39</v>
      </c>
      <c r="HT74" s="136">
        <v>6</v>
      </c>
      <c r="HU74" s="140">
        <f>30*1.3</f>
        <v>39</v>
      </c>
      <c r="HV74" s="51"/>
      <c r="HW74" s="50"/>
      <c r="HX74" s="51"/>
      <c r="HY74" s="50"/>
      <c r="HZ74" s="51"/>
      <c r="IA74" s="50"/>
      <c r="IB74" s="51"/>
      <c r="IC74" s="50"/>
      <c r="ID74" s="51"/>
      <c r="IE74" s="50"/>
      <c r="IF74" s="133">
        <v>4</v>
      </c>
      <c r="IG74" s="18" t="s">
        <v>65</v>
      </c>
      <c r="IH74" s="129"/>
      <c r="II74" s="50"/>
      <c r="IJ74" s="51"/>
      <c r="IK74" s="52"/>
      <c r="IL74" s="48">
        <f t="shared" si="84"/>
        <v>0</v>
      </c>
      <c r="IM74" s="136"/>
      <c r="IN74" s="140"/>
      <c r="IO74" s="51"/>
      <c r="IP74" s="52"/>
      <c r="IQ74" s="48">
        <f t="shared" ref="IQ74:IQ137" si="91">IS74</f>
        <v>0</v>
      </c>
      <c r="IR74" s="51"/>
      <c r="IS74" s="52"/>
      <c r="IT74" s="48">
        <f>IV74+IX74+IZ74+JB74+JD74+JF74+JH74</f>
        <v>0</v>
      </c>
      <c r="IU74" s="136"/>
      <c r="IV74" s="140"/>
      <c r="IW74" s="51"/>
      <c r="IX74" s="50"/>
      <c r="IY74" s="51"/>
      <c r="IZ74" s="50"/>
      <c r="JA74" s="129"/>
      <c r="JB74" s="50"/>
      <c r="JC74" s="51"/>
      <c r="JD74" s="50"/>
      <c r="JE74" s="51"/>
      <c r="JF74" s="50"/>
      <c r="JG74" s="51"/>
      <c r="JH74" s="52"/>
      <c r="JI74" s="48">
        <f t="shared" si="75"/>
        <v>0</v>
      </c>
      <c r="JJ74" s="136"/>
      <c r="JK74" s="140"/>
      <c r="JL74" s="51"/>
      <c r="JM74" s="50"/>
      <c r="JN74" s="51"/>
      <c r="JO74" s="52"/>
      <c r="JP74" s="48">
        <f t="shared" ref="JP74:JP137" si="92">JR74</f>
        <v>0</v>
      </c>
      <c r="JQ74" s="51"/>
      <c r="JR74" s="52"/>
    </row>
    <row r="75" spans="1:278" ht="15" customHeight="1" x14ac:dyDescent="0.3">
      <c r="A75" s="176">
        <v>17</v>
      </c>
      <c r="B75" s="177">
        <v>9720</v>
      </c>
      <c r="C75" s="178" t="s">
        <v>435</v>
      </c>
      <c r="D75" s="179">
        <v>2009</v>
      </c>
      <c r="E75" s="180">
        <f t="shared" si="85"/>
        <v>159</v>
      </c>
      <c r="F75" s="181" t="s">
        <v>407</v>
      </c>
      <c r="G75" s="181"/>
      <c r="H75" s="47" t="s">
        <v>436</v>
      </c>
      <c r="I75" s="47"/>
      <c r="J75" s="182">
        <f t="shared" si="56"/>
        <v>12</v>
      </c>
      <c r="K75" s="49"/>
      <c r="L75" s="50"/>
      <c r="M75" s="51"/>
      <c r="N75" s="50"/>
      <c r="O75" s="51">
        <v>6</v>
      </c>
      <c r="P75" s="52">
        <f>30*0.4</f>
        <v>12</v>
      </c>
      <c r="Q75" s="182">
        <f t="shared" si="86"/>
        <v>0</v>
      </c>
      <c r="R75" s="49"/>
      <c r="S75" s="52"/>
      <c r="T75" s="48">
        <f t="shared" si="87"/>
        <v>0</v>
      </c>
      <c r="U75" s="49"/>
      <c r="V75" s="50"/>
      <c r="W75" s="51"/>
      <c r="X75" s="52"/>
      <c r="Y75" s="183">
        <f>AA75+AC75+AE75+AG75+AI75+AK75+AM75+AO75</f>
        <v>0</v>
      </c>
      <c r="Z75" s="54"/>
      <c r="AA75" s="55"/>
      <c r="AB75" s="54"/>
      <c r="AC75" s="55"/>
      <c r="AD75" s="54"/>
      <c r="AE75" s="55"/>
      <c r="AF75" s="148"/>
      <c r="AG75" s="55"/>
      <c r="AH75" s="148"/>
      <c r="AI75" s="55"/>
      <c r="AJ75" s="54"/>
      <c r="AK75" s="55"/>
      <c r="AL75" s="148"/>
      <c r="AM75" s="55"/>
      <c r="AN75" s="54"/>
      <c r="AO75" s="88"/>
      <c r="AP75" s="95">
        <f t="shared" si="88"/>
        <v>0</v>
      </c>
      <c r="AQ75" s="97"/>
      <c r="AR75" s="92"/>
      <c r="AS75" s="89"/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83">
        <f t="shared" si="77"/>
        <v>71.400000000000006</v>
      </c>
      <c r="BE75" s="11"/>
      <c r="BF75" s="10"/>
      <c r="BG75" s="11"/>
      <c r="BH75" s="10"/>
      <c r="BI75" s="11"/>
      <c r="BJ75" s="10"/>
      <c r="BK75" s="101">
        <v>5</v>
      </c>
      <c r="BL75" s="102">
        <f>26*0.7*1.5</f>
        <v>27.299999999999997</v>
      </c>
      <c r="BM75" s="11">
        <v>7</v>
      </c>
      <c r="BN75" s="10">
        <f>18*0.7</f>
        <v>12.6</v>
      </c>
      <c r="BO75" s="101">
        <v>3</v>
      </c>
      <c r="BP75" s="103">
        <f>30*0.7*1.5</f>
        <v>31.5</v>
      </c>
      <c r="BQ75" s="183">
        <f>BS75+BU75+BW75+BY75+CA75+CC75+CE75+CG75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51"/>
      <c r="CG75" s="52"/>
      <c r="CH75" s="53"/>
      <c r="CI75" s="51"/>
      <c r="CJ75" s="50"/>
      <c r="CK75" s="51"/>
      <c r="CL75" s="50"/>
      <c r="CM75" s="51"/>
      <c r="CN75" s="50"/>
      <c r="CO75" s="51"/>
      <c r="CP75" s="50"/>
      <c r="CQ75" s="51"/>
      <c r="CR75" s="50"/>
      <c r="CS75" s="51"/>
      <c r="CT75" s="52"/>
      <c r="CU75" s="53"/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183">
        <f t="shared" si="89"/>
        <v>0</v>
      </c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101"/>
      <c r="EP75" s="102"/>
      <c r="EQ75" s="51"/>
      <c r="ER75" s="50"/>
      <c r="ES75" s="51"/>
      <c r="ET75" s="50"/>
      <c r="EU75" s="101"/>
      <c r="EV75" s="102"/>
      <c r="EW75" s="51"/>
      <c r="EX75" s="52"/>
      <c r="EY75" s="53">
        <f t="shared" si="90"/>
        <v>0</v>
      </c>
      <c r="EZ75" s="51"/>
      <c r="FA75" s="50"/>
      <c r="FB75" s="51"/>
      <c r="FC75" s="52"/>
      <c r="FD75" s="183">
        <f t="shared" si="78"/>
        <v>0</v>
      </c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183">
        <f t="shared" si="79"/>
        <v>0</v>
      </c>
      <c r="FR75" s="153"/>
      <c r="FS75" s="150"/>
      <c r="FT75" s="51"/>
      <c r="FU75" s="50"/>
      <c r="FV75" s="51"/>
      <c r="FW75" s="50"/>
      <c r="FX75" s="51"/>
      <c r="FY75" s="50"/>
      <c r="FZ75" s="51"/>
      <c r="GA75" s="50"/>
      <c r="GB75" s="51"/>
      <c r="GC75" s="52"/>
      <c r="GD75" s="53"/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48"/>
      <c r="GP75" s="136"/>
      <c r="GQ75" s="140"/>
      <c r="GR75" s="51"/>
      <c r="GS75" s="50"/>
      <c r="GT75" s="51"/>
      <c r="GU75" s="50"/>
      <c r="GV75" s="129"/>
      <c r="GW75" s="50"/>
      <c r="GX75" s="51"/>
      <c r="GY75" s="50"/>
      <c r="GZ75" s="51"/>
      <c r="HA75" s="50"/>
      <c r="HB75" s="51"/>
      <c r="HC75" s="52"/>
      <c r="HD75" s="182">
        <f t="shared" si="69"/>
        <v>75.599999999999994</v>
      </c>
      <c r="HE75" s="136"/>
      <c r="HF75" s="140"/>
      <c r="HG75" s="51"/>
      <c r="HH75" s="50"/>
      <c r="HI75" s="51"/>
      <c r="HJ75" s="50"/>
      <c r="HK75" s="129"/>
      <c r="HL75" s="50"/>
      <c r="HM75" s="101">
        <v>3</v>
      </c>
      <c r="HN75" s="102">
        <f>45*0.8*1.5</f>
        <v>54</v>
      </c>
      <c r="HO75" s="101">
        <v>5</v>
      </c>
      <c r="HP75" s="102">
        <f>18*0.8*1.5</f>
        <v>21.6</v>
      </c>
      <c r="HQ75" s="51"/>
      <c r="HR75" s="52"/>
      <c r="HS75" s="48">
        <f t="shared" ref="HS75:HS138" si="93">HU75+HW75+HY75+IA75+IC75+IE75+IG75+II75+IK75</f>
        <v>0</v>
      </c>
      <c r="HT75" s="136"/>
      <c r="HU75" s="140"/>
      <c r="HV75" s="51"/>
      <c r="HW75" s="50"/>
      <c r="HX75" s="51"/>
      <c r="HY75" s="50"/>
      <c r="HZ75" s="129"/>
      <c r="IA75" s="50"/>
      <c r="IB75" s="51"/>
      <c r="IC75" s="50"/>
      <c r="ID75" s="51"/>
      <c r="IE75" s="50"/>
      <c r="IF75" s="129"/>
      <c r="IG75" s="50"/>
      <c r="IH75" s="129"/>
      <c r="II75" s="50"/>
      <c r="IJ75" s="51"/>
      <c r="IK75" s="52"/>
      <c r="IL75" s="182">
        <f t="shared" si="84"/>
        <v>0</v>
      </c>
      <c r="IM75" s="136"/>
      <c r="IN75" s="140"/>
      <c r="IO75" s="51"/>
      <c r="IP75" s="52"/>
      <c r="IQ75" s="182">
        <f t="shared" si="91"/>
        <v>0</v>
      </c>
      <c r="IR75" s="51"/>
      <c r="IS75" s="52"/>
      <c r="IT75" s="182">
        <f>IV75+IX75+IZ75+JB75+JD75+JF75+JH75</f>
        <v>0</v>
      </c>
      <c r="IU75" s="136"/>
      <c r="IV75" s="140"/>
      <c r="IW75" s="51"/>
      <c r="IX75" s="50"/>
      <c r="IY75" s="129"/>
      <c r="IZ75" s="50"/>
      <c r="JA75" s="129"/>
      <c r="JB75" s="50"/>
      <c r="JC75" s="51"/>
      <c r="JD75" s="50"/>
      <c r="JE75" s="51"/>
      <c r="JF75" s="50"/>
      <c r="JG75" s="51"/>
      <c r="JH75" s="52"/>
      <c r="JI75" s="182">
        <f t="shared" si="75"/>
        <v>0</v>
      </c>
      <c r="JJ75" s="136"/>
      <c r="JK75" s="140"/>
      <c r="JL75" s="129"/>
      <c r="JM75" s="50"/>
      <c r="JN75" s="51"/>
      <c r="JO75" s="52"/>
      <c r="JP75" s="182">
        <f t="shared" si="92"/>
        <v>0</v>
      </c>
      <c r="JQ75" s="51"/>
      <c r="JR75" s="52"/>
    </row>
    <row r="76" spans="1:278" ht="15" customHeight="1" x14ac:dyDescent="0.3">
      <c r="A76" s="27">
        <v>18</v>
      </c>
      <c r="B76" s="37">
        <v>6770</v>
      </c>
      <c r="C76" s="30" t="s">
        <v>163</v>
      </c>
      <c r="D76" s="38">
        <v>2007</v>
      </c>
      <c r="E76" s="62">
        <f t="shared" si="85"/>
        <v>144</v>
      </c>
      <c r="F76" s="47" t="s">
        <v>427</v>
      </c>
      <c r="G76" s="47"/>
      <c r="H76" s="47" t="s">
        <v>548</v>
      </c>
      <c r="I76" s="47"/>
      <c r="J76" s="48">
        <f t="shared" si="56"/>
        <v>0</v>
      </c>
      <c r="K76" s="49"/>
      <c r="L76" s="50"/>
      <c r="M76" s="51"/>
      <c r="N76" s="50"/>
      <c r="O76" s="51"/>
      <c r="P76" s="52"/>
      <c r="Q76" s="48">
        <f t="shared" si="86"/>
        <v>0</v>
      </c>
      <c r="R76" s="49"/>
      <c r="S76" s="52"/>
      <c r="T76" s="48">
        <f t="shared" si="87"/>
        <v>0</v>
      </c>
      <c r="U76" s="49"/>
      <c r="V76" s="50"/>
      <c r="W76" s="51"/>
      <c r="X76" s="52"/>
      <c r="Y76" s="53">
        <f>AA76+AC76+AE76+AG76+AI76+AK76+AM76+AO76</f>
        <v>0</v>
      </c>
      <c r="Z76" s="105"/>
      <c r="AA76" s="55"/>
      <c r="AB76" s="110"/>
      <c r="AC76" s="55"/>
      <c r="AD76" s="105"/>
      <c r="AE76" s="55"/>
      <c r="AF76" s="105"/>
      <c r="AG76" s="55"/>
      <c r="AH76" s="110"/>
      <c r="AI76" s="55"/>
      <c r="AJ76" s="105"/>
      <c r="AK76" s="55"/>
      <c r="AL76" s="120"/>
      <c r="AM76" s="55"/>
      <c r="AN76" s="110"/>
      <c r="AO76" s="88"/>
      <c r="AP76" s="95">
        <f t="shared" si="88"/>
        <v>0</v>
      </c>
      <c r="AQ76" s="97"/>
      <c r="AR76" s="92"/>
      <c r="AS76" s="89"/>
      <c r="AT76" s="11"/>
      <c r="AU76" s="10"/>
      <c r="AV76" s="11"/>
      <c r="AW76" s="10"/>
      <c r="AX76" s="11"/>
      <c r="AY76" s="10"/>
      <c r="AZ76" s="11"/>
      <c r="BA76" s="10"/>
      <c r="BB76" s="11"/>
      <c r="BC76" s="12"/>
      <c r="BD76" s="13">
        <f t="shared" si="77"/>
        <v>42</v>
      </c>
      <c r="BE76" s="11"/>
      <c r="BF76" s="10"/>
      <c r="BG76" s="11"/>
      <c r="BH76" s="10"/>
      <c r="BI76" s="11"/>
      <c r="BJ76" s="10"/>
      <c r="BK76" s="101">
        <v>6</v>
      </c>
      <c r="BL76" s="102">
        <f>22*0.7*1.5</f>
        <v>23.099999999999998</v>
      </c>
      <c r="BM76" s="11"/>
      <c r="BN76" s="10"/>
      <c r="BO76" s="101">
        <v>5</v>
      </c>
      <c r="BP76" s="103">
        <f>18*0.7*1.5</f>
        <v>18.899999999999999</v>
      </c>
      <c r="BQ76" s="13">
        <f>BS76+BU76+BW76+BY76+CC76+CE76+CG76</f>
        <v>0</v>
      </c>
      <c r="BR76" s="51"/>
      <c r="BS76" s="50"/>
      <c r="BT76" s="51"/>
      <c r="BU76" s="50"/>
      <c r="BV76" s="51"/>
      <c r="BW76" s="50"/>
      <c r="BX76" s="51"/>
      <c r="BY76" s="50"/>
      <c r="BZ76" s="18">
        <v>9</v>
      </c>
      <c r="CA76" s="18" t="s">
        <v>65</v>
      </c>
      <c r="CB76" s="51"/>
      <c r="CC76" s="50"/>
      <c r="CD76" s="51"/>
      <c r="CE76" s="50"/>
      <c r="CF76" s="51"/>
      <c r="CG76" s="52"/>
      <c r="CH76" s="53"/>
      <c r="CI76" s="51"/>
      <c r="CJ76" s="50"/>
      <c r="CK76" s="51"/>
      <c r="CL76" s="50"/>
      <c r="CM76" s="51"/>
      <c r="CN76" s="51"/>
      <c r="CO76" s="51"/>
      <c r="CP76" s="50"/>
      <c r="CQ76" s="51"/>
      <c r="CR76" s="50"/>
      <c r="CS76" s="101"/>
      <c r="CT76" s="103"/>
      <c r="CU76" s="53"/>
      <c r="CV76" s="51"/>
      <c r="CW76" s="50"/>
      <c r="CX76" s="51"/>
      <c r="CY76" s="50"/>
      <c r="CZ76" s="51"/>
      <c r="DA76" s="50"/>
      <c r="DB76" s="51"/>
      <c r="DC76" s="51"/>
      <c r="DD76" s="51"/>
      <c r="DE76" s="52"/>
      <c r="DF76" s="53">
        <f t="shared" si="89"/>
        <v>0</v>
      </c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90"/>
        <v>0</v>
      </c>
      <c r="EZ76" s="51"/>
      <c r="FA76" s="50"/>
      <c r="FB76" s="51"/>
      <c r="FC76" s="52"/>
      <c r="FD76" s="53">
        <f t="shared" si="78"/>
        <v>0</v>
      </c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>
        <f>FS76+FU76+FW76+GA76</f>
        <v>42</v>
      </c>
      <c r="FR76" s="153"/>
      <c r="FS76" s="150"/>
      <c r="FT76" s="51">
        <v>2</v>
      </c>
      <c r="FU76" s="50">
        <f>60*0.7</f>
        <v>42</v>
      </c>
      <c r="FV76" s="51"/>
      <c r="FW76" s="50"/>
      <c r="FX76" s="18">
        <v>1</v>
      </c>
      <c r="FY76" s="17">
        <f>55*0.7</f>
        <v>38.5</v>
      </c>
      <c r="FZ76" s="51"/>
      <c r="GA76" s="50"/>
      <c r="GB76" s="18">
        <v>1</v>
      </c>
      <c r="GC76" s="124">
        <f>55*0.7</f>
        <v>38.5</v>
      </c>
      <c r="GD76" s="53"/>
      <c r="GE76" s="51"/>
      <c r="GF76" s="50"/>
      <c r="GG76" s="51"/>
      <c r="GH76" s="50"/>
      <c r="GI76" s="51"/>
      <c r="GJ76" s="50"/>
      <c r="GK76" s="51"/>
      <c r="GL76" s="50"/>
      <c r="GM76" s="51"/>
      <c r="GN76" s="52"/>
      <c r="GO76" s="48"/>
      <c r="GP76" s="136"/>
      <c r="GQ76" s="140"/>
      <c r="GR76" s="51"/>
      <c r="GS76" s="50"/>
      <c r="GT76" s="51"/>
      <c r="GU76" s="50"/>
      <c r="GV76" s="129"/>
      <c r="GW76" s="50"/>
      <c r="GX76" s="51"/>
      <c r="GY76" s="50"/>
      <c r="GZ76" s="51"/>
      <c r="HA76" s="50"/>
      <c r="HB76" s="51"/>
      <c r="HC76" s="52"/>
      <c r="HD76" s="48">
        <f t="shared" si="69"/>
        <v>60</v>
      </c>
      <c r="HE76" s="136"/>
      <c r="HF76" s="140"/>
      <c r="HG76" s="51"/>
      <c r="HH76" s="50"/>
      <c r="HI76" s="51"/>
      <c r="HJ76" s="50"/>
      <c r="HK76" s="129">
        <v>3</v>
      </c>
      <c r="HL76" s="50">
        <f>45*0.8</f>
        <v>36</v>
      </c>
      <c r="HM76" s="51"/>
      <c r="HN76" s="50"/>
      <c r="HO76" s="101">
        <v>4</v>
      </c>
      <c r="HP76" s="102">
        <f>20*0.8*1.5</f>
        <v>24</v>
      </c>
      <c r="HQ76" s="51"/>
      <c r="HR76" s="52"/>
      <c r="HS76" s="48">
        <f t="shared" si="93"/>
        <v>0</v>
      </c>
      <c r="HT76" s="136"/>
      <c r="HU76" s="140"/>
      <c r="HV76" s="51"/>
      <c r="HW76" s="50"/>
      <c r="HX76" s="51"/>
      <c r="HY76" s="50"/>
      <c r="HZ76" s="129"/>
      <c r="IA76" s="50"/>
      <c r="IB76" s="51"/>
      <c r="IC76" s="50"/>
      <c r="ID76" s="51"/>
      <c r="IE76" s="50"/>
      <c r="IF76" s="129"/>
      <c r="IG76" s="50"/>
      <c r="IH76" s="129"/>
      <c r="II76" s="50"/>
      <c r="IJ76" s="51"/>
      <c r="IK76" s="52"/>
      <c r="IL76" s="48">
        <f t="shared" si="84"/>
        <v>0</v>
      </c>
      <c r="IM76" s="136"/>
      <c r="IN76" s="140"/>
      <c r="IO76" s="51"/>
      <c r="IP76" s="52"/>
      <c r="IQ76" s="48">
        <f t="shared" si="91"/>
        <v>0</v>
      </c>
      <c r="IR76" s="51"/>
      <c r="IS76" s="52"/>
      <c r="IT76" s="48">
        <f>IV76+IX76+IZ76+JB76+JD76+JF76+JH76</f>
        <v>0</v>
      </c>
      <c r="IU76" s="136"/>
      <c r="IV76" s="140"/>
      <c r="IW76" s="51"/>
      <c r="IX76" s="50"/>
      <c r="IY76" s="129"/>
      <c r="IZ76" s="50"/>
      <c r="JA76" s="129"/>
      <c r="JB76" s="50"/>
      <c r="JC76" s="51"/>
      <c r="JD76" s="50"/>
      <c r="JE76" s="51"/>
      <c r="JF76" s="50"/>
      <c r="JG76" s="51"/>
      <c r="JH76" s="52"/>
      <c r="JI76" s="48">
        <f t="shared" si="75"/>
        <v>0</v>
      </c>
      <c r="JJ76" s="136"/>
      <c r="JK76" s="140"/>
      <c r="JL76" s="129"/>
      <c r="JM76" s="50"/>
      <c r="JN76" s="51"/>
      <c r="JO76" s="52"/>
      <c r="JP76" s="48">
        <f t="shared" si="92"/>
        <v>0</v>
      </c>
      <c r="JQ76" s="51"/>
      <c r="JR76" s="52"/>
    </row>
    <row r="77" spans="1:278" ht="15" customHeight="1" x14ac:dyDescent="0.3">
      <c r="A77" s="176">
        <v>19</v>
      </c>
      <c r="B77" s="177">
        <v>6270</v>
      </c>
      <c r="C77" s="178" t="s">
        <v>123</v>
      </c>
      <c r="D77" s="179">
        <v>2007</v>
      </c>
      <c r="E77" s="180">
        <f t="shared" si="85"/>
        <v>127</v>
      </c>
      <c r="F77" s="181" t="s">
        <v>409</v>
      </c>
      <c r="G77" s="181"/>
      <c r="H77" s="47" t="s">
        <v>428</v>
      </c>
      <c r="I77" s="47"/>
      <c r="J77" s="182">
        <f t="shared" si="56"/>
        <v>14</v>
      </c>
      <c r="K77" s="49"/>
      <c r="L77" s="50"/>
      <c r="M77" s="51"/>
      <c r="N77" s="50"/>
      <c r="O77" s="51">
        <v>5</v>
      </c>
      <c r="P77" s="52">
        <f>35*0.4</f>
        <v>14</v>
      </c>
      <c r="Q77" s="182">
        <f t="shared" si="86"/>
        <v>0</v>
      </c>
      <c r="R77" s="49"/>
      <c r="S77" s="52"/>
      <c r="T77" s="48">
        <f t="shared" si="87"/>
        <v>0</v>
      </c>
      <c r="U77" s="49"/>
      <c r="V77" s="50"/>
      <c r="W77" s="51"/>
      <c r="X77" s="52"/>
      <c r="Y77" s="183">
        <f>AA77+AC77+AE77+AG77+AI77+AK77+AM77+AO77</f>
        <v>0</v>
      </c>
      <c r="Z77" s="117"/>
      <c r="AA77" s="55"/>
      <c r="AB77" s="54"/>
      <c r="AC77" s="55"/>
      <c r="AD77" s="54"/>
      <c r="AE77" s="55"/>
      <c r="AF77" s="148"/>
      <c r="AG77" s="55"/>
      <c r="AH77" s="148"/>
      <c r="AI77" s="55"/>
      <c r="AJ77" s="54"/>
      <c r="AK77" s="55"/>
      <c r="AL77" s="148"/>
      <c r="AM77" s="169"/>
      <c r="AN77" s="54"/>
      <c r="AO77" s="88"/>
      <c r="AP77" s="95">
        <f t="shared" si="88"/>
        <v>0</v>
      </c>
      <c r="AQ77" s="97"/>
      <c r="AR77" s="92"/>
      <c r="AS77" s="89"/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83">
        <f t="shared" si="77"/>
        <v>42</v>
      </c>
      <c r="BE77" s="11"/>
      <c r="BF77" s="10"/>
      <c r="BG77" s="11"/>
      <c r="BH77" s="10"/>
      <c r="BI77" s="101">
        <v>6</v>
      </c>
      <c r="BJ77" s="102">
        <f>30*0.7*1.5</f>
        <v>31.5</v>
      </c>
      <c r="BK77" s="11"/>
      <c r="BL77" s="10"/>
      <c r="BM77" s="11">
        <v>8</v>
      </c>
      <c r="BN77" s="10">
        <f>15*0.7</f>
        <v>10.5</v>
      </c>
      <c r="BO77" s="11"/>
      <c r="BP77" s="12"/>
      <c r="BQ77" s="183">
        <f t="shared" ref="BQ77:BQ82" si="94">BS77+BU77+BW77+BY77+CA77+CC77+CE77+CG77</f>
        <v>0</v>
      </c>
      <c r="BR77" s="51"/>
      <c r="BS77" s="50"/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51"/>
      <c r="CG77" s="52"/>
      <c r="CH77" s="53"/>
      <c r="CI77" s="51"/>
      <c r="CJ77" s="50"/>
      <c r="CK77" s="51"/>
      <c r="CL77" s="50"/>
      <c r="CM77" s="51"/>
      <c r="CN77" s="50"/>
      <c r="CO77" s="51"/>
      <c r="CP77" s="50"/>
      <c r="CQ77" s="51"/>
      <c r="CR77" s="50"/>
      <c r="CS77" s="51"/>
      <c r="CT77" s="52"/>
      <c r="CU77" s="53"/>
      <c r="CV77" s="51"/>
      <c r="CW77" s="50"/>
      <c r="CX77" s="51"/>
      <c r="CY77" s="50"/>
      <c r="CZ77" s="51"/>
      <c r="DA77" s="50"/>
      <c r="DB77" s="51"/>
      <c r="DC77" s="50"/>
      <c r="DD77" s="51"/>
      <c r="DE77" s="52"/>
      <c r="DF77" s="183">
        <f t="shared" si="89"/>
        <v>0</v>
      </c>
      <c r="DG77" s="51"/>
      <c r="DH77" s="50"/>
      <c r="DI77" s="51"/>
      <c r="DJ77" s="50"/>
      <c r="DK77" s="51"/>
      <c r="DL77" s="52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1"/>
      <c r="DY77" s="50"/>
      <c r="DZ77" s="51"/>
      <c r="EA77" s="50"/>
      <c r="EB77" s="51"/>
      <c r="EC77" s="52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1"/>
      <c r="EP77" s="50"/>
      <c r="EQ77" s="51"/>
      <c r="ER77" s="50"/>
      <c r="ES77" s="50"/>
      <c r="ET77" s="50"/>
      <c r="EU77" s="50"/>
      <c r="EV77" s="50"/>
      <c r="EW77" s="51"/>
      <c r="EX77" s="52"/>
      <c r="EY77" s="53">
        <f t="shared" si="90"/>
        <v>0</v>
      </c>
      <c r="EZ77" s="51"/>
      <c r="FA77" s="50"/>
      <c r="FB77" s="51"/>
      <c r="FC77" s="52"/>
      <c r="FD77" s="183">
        <f t="shared" si="78"/>
        <v>0</v>
      </c>
      <c r="FE77" s="51"/>
      <c r="FF77" s="50"/>
      <c r="FG77" s="51"/>
      <c r="FH77" s="50"/>
      <c r="FI77" s="51"/>
      <c r="FJ77" s="50"/>
      <c r="FK77" s="51"/>
      <c r="FL77" s="50"/>
      <c r="FM77" s="51"/>
      <c r="FN77" s="50"/>
      <c r="FO77" s="51"/>
      <c r="FP77" s="52"/>
      <c r="FQ77" s="183">
        <f>FU77+FW77+FY77+GA77+GC77</f>
        <v>56</v>
      </c>
      <c r="FR77" s="156">
        <v>3</v>
      </c>
      <c r="FS77" s="157">
        <f>60*0.7</f>
        <v>42</v>
      </c>
      <c r="FT77" s="51"/>
      <c r="FU77" s="50"/>
      <c r="FV77" s="51">
        <v>1</v>
      </c>
      <c r="FW77" s="50">
        <f>80*0.7</f>
        <v>56</v>
      </c>
      <c r="FX77" s="51"/>
      <c r="FY77" s="50"/>
      <c r="FZ77" s="51"/>
      <c r="GA77" s="50"/>
      <c r="GB77" s="51"/>
      <c r="GC77" s="52"/>
      <c r="GD77" s="53"/>
      <c r="GE77" s="51"/>
      <c r="GF77" s="50"/>
      <c r="GG77" s="51"/>
      <c r="GH77" s="50"/>
      <c r="GI77" s="51"/>
      <c r="GJ77" s="50"/>
      <c r="GK77" s="51"/>
      <c r="GL77" s="50"/>
      <c r="GM77" s="51"/>
      <c r="GN77" s="52"/>
      <c r="GO77" s="48"/>
      <c r="GP77" s="136"/>
      <c r="GQ77" s="140"/>
      <c r="GR77" s="51"/>
      <c r="GS77" s="50"/>
      <c r="GT77" s="51"/>
      <c r="GU77" s="50"/>
      <c r="GV77" s="18"/>
      <c r="GW77" s="18"/>
      <c r="GX77" s="101"/>
      <c r="GY77" s="102"/>
      <c r="GZ77" s="51"/>
      <c r="HA77" s="50"/>
      <c r="HB77" s="51"/>
      <c r="HC77" s="52"/>
      <c r="HD77" s="182">
        <f t="shared" si="69"/>
        <v>0</v>
      </c>
      <c r="HE77" s="136"/>
      <c r="HF77" s="140"/>
      <c r="HG77" s="51"/>
      <c r="HH77" s="50"/>
      <c r="HI77" s="51"/>
      <c r="HJ77" s="50"/>
      <c r="HK77" s="51"/>
      <c r="HL77" s="51"/>
      <c r="HM77" s="51"/>
      <c r="HN77" s="50"/>
      <c r="HO77" s="51"/>
      <c r="HP77" s="50"/>
      <c r="HQ77" s="51"/>
      <c r="HR77" s="52"/>
      <c r="HS77" s="48">
        <f t="shared" si="93"/>
        <v>0</v>
      </c>
      <c r="HT77" s="136"/>
      <c r="HU77" s="140"/>
      <c r="HV77" s="51"/>
      <c r="HW77" s="50"/>
      <c r="HX77" s="51"/>
      <c r="HY77" s="50"/>
      <c r="HZ77" s="51"/>
      <c r="IA77" s="51"/>
      <c r="IB77" s="51"/>
      <c r="IC77" s="51"/>
      <c r="ID77" s="51"/>
      <c r="IE77" s="50"/>
      <c r="IF77" s="129"/>
      <c r="IG77" s="50"/>
      <c r="IH77" s="129"/>
      <c r="II77" s="50"/>
      <c r="IJ77" s="51"/>
      <c r="IK77" s="52"/>
      <c r="IL77" s="182">
        <f t="shared" si="84"/>
        <v>0</v>
      </c>
      <c r="IM77" s="136"/>
      <c r="IN77" s="140"/>
      <c r="IO77" s="51"/>
      <c r="IP77" s="52"/>
      <c r="IQ77" s="182">
        <f t="shared" si="91"/>
        <v>0</v>
      </c>
      <c r="IR77" s="51"/>
      <c r="IS77" s="52"/>
      <c r="IT77" s="182">
        <f>IV77+IX77+IZ77+JB77+JF77+JH77</f>
        <v>15</v>
      </c>
      <c r="IU77" s="136"/>
      <c r="IV77" s="140"/>
      <c r="IW77" s="51"/>
      <c r="IX77" s="50"/>
      <c r="IY77" s="51"/>
      <c r="IZ77" s="51"/>
      <c r="JA77" s="129"/>
      <c r="JB77" s="51"/>
      <c r="JC77" s="18">
        <v>9</v>
      </c>
      <c r="JD77" s="17">
        <f>5</f>
        <v>5</v>
      </c>
      <c r="JE77" s="51">
        <v>6</v>
      </c>
      <c r="JF77" s="50">
        <f>15</f>
        <v>15</v>
      </c>
      <c r="JG77" s="51"/>
      <c r="JH77" s="52"/>
      <c r="JI77" s="182">
        <f t="shared" si="75"/>
        <v>0</v>
      </c>
      <c r="JJ77" s="136"/>
      <c r="JK77" s="140"/>
      <c r="JL77" s="51"/>
      <c r="JM77" s="50"/>
      <c r="JN77" s="51"/>
      <c r="JO77" s="52"/>
      <c r="JP77" s="182">
        <f t="shared" si="92"/>
        <v>0</v>
      </c>
      <c r="JQ77" s="51"/>
      <c r="JR77" s="52"/>
    </row>
    <row r="78" spans="1:278" ht="15" customHeight="1" x14ac:dyDescent="0.3">
      <c r="A78" s="27">
        <v>20</v>
      </c>
      <c r="B78" s="37">
        <v>6275</v>
      </c>
      <c r="C78" s="30" t="s">
        <v>840</v>
      </c>
      <c r="D78" s="38">
        <v>2007</v>
      </c>
      <c r="E78" s="62">
        <f t="shared" si="85"/>
        <v>116.5</v>
      </c>
      <c r="F78" s="47" t="s">
        <v>409</v>
      </c>
      <c r="G78" s="47"/>
      <c r="H78" s="47" t="s">
        <v>428</v>
      </c>
      <c r="I78" s="47" t="s">
        <v>690</v>
      </c>
      <c r="J78" s="48">
        <f t="shared" si="56"/>
        <v>0</v>
      </c>
      <c r="K78" s="49"/>
      <c r="L78" s="50"/>
      <c r="M78" s="51"/>
      <c r="N78" s="50"/>
      <c r="O78" s="51"/>
      <c r="P78" s="52"/>
      <c r="Q78" s="48">
        <f t="shared" si="86"/>
        <v>0</v>
      </c>
      <c r="R78" s="49"/>
      <c r="S78" s="52"/>
      <c r="T78" s="48">
        <f t="shared" si="87"/>
        <v>0</v>
      </c>
      <c r="U78" s="49"/>
      <c r="V78" s="50"/>
      <c r="W78" s="51"/>
      <c r="X78" s="52"/>
      <c r="Y78" s="53">
        <f>AA78+AC78+AE78+AG78+AI78+AK78+AM78+AO78</f>
        <v>0</v>
      </c>
      <c r="Z78" s="105"/>
      <c r="AA78" s="55"/>
      <c r="AB78" s="105"/>
      <c r="AC78" s="55"/>
      <c r="AD78" s="105"/>
      <c r="AE78" s="55"/>
      <c r="AF78" s="105"/>
      <c r="AG78" s="55"/>
      <c r="AH78" s="105"/>
      <c r="AI78" s="55"/>
      <c r="AJ78" s="105"/>
      <c r="AK78" s="55"/>
      <c r="AL78" s="120"/>
      <c r="AM78" s="55"/>
      <c r="AN78" s="105"/>
      <c r="AO78" s="88"/>
      <c r="AP78" s="95">
        <f t="shared" si="88"/>
        <v>0</v>
      </c>
      <c r="AQ78" s="97"/>
      <c r="AR78" s="92"/>
      <c r="AS78" s="89"/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>
        <f t="shared" si="77"/>
        <v>0</v>
      </c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 t="shared" si="94"/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/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/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>
        <f t="shared" si="89"/>
        <v>0</v>
      </c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90"/>
        <v>0</v>
      </c>
      <c r="EZ78" s="51"/>
      <c r="FA78" s="50"/>
      <c r="FB78" s="51"/>
      <c r="FC78" s="52"/>
      <c r="FD78" s="53">
        <f t="shared" si="78"/>
        <v>8</v>
      </c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>
        <v>4</v>
      </c>
      <c r="FP78" s="52">
        <f>20*0.4</f>
        <v>8</v>
      </c>
      <c r="FQ78" s="53">
        <f>FU78+FW78+FY78+GC78</f>
        <v>56</v>
      </c>
      <c r="FR78" s="156">
        <v>6</v>
      </c>
      <c r="FS78" s="157">
        <f>30*0.7</f>
        <v>21</v>
      </c>
      <c r="FT78" s="51"/>
      <c r="FU78" s="50"/>
      <c r="FV78" s="51">
        <v>1</v>
      </c>
      <c r="FW78" s="50">
        <f>80*0.7</f>
        <v>56</v>
      </c>
      <c r="FX78" s="51"/>
      <c r="FY78" s="50"/>
      <c r="FZ78" s="18">
        <v>6</v>
      </c>
      <c r="GA78" s="17">
        <f>15*0.7</f>
        <v>10.5</v>
      </c>
      <c r="GB78" s="51"/>
      <c r="GC78" s="52"/>
      <c r="GD78" s="53"/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/>
      <c r="GP78" s="136"/>
      <c r="GQ78" s="140"/>
      <c r="GR78" s="51"/>
      <c r="GS78" s="50"/>
      <c r="GT78" s="51"/>
      <c r="GU78" s="50"/>
      <c r="GV78" s="129"/>
      <c r="GW78" s="50"/>
      <c r="GX78" s="51"/>
      <c r="GY78" s="50"/>
      <c r="GZ78" s="51"/>
      <c r="HA78" s="50"/>
      <c r="HB78" s="51"/>
      <c r="HC78" s="52"/>
      <c r="HD78" s="48">
        <f t="shared" si="69"/>
        <v>0</v>
      </c>
      <c r="HE78" s="136"/>
      <c r="HF78" s="140"/>
      <c r="HG78" s="51"/>
      <c r="HH78" s="50"/>
      <c r="HI78" s="51"/>
      <c r="HJ78" s="50"/>
      <c r="HK78" s="129"/>
      <c r="HL78" s="50"/>
      <c r="HM78" s="51"/>
      <c r="HN78" s="50"/>
      <c r="HO78" s="51"/>
      <c r="HP78" s="50"/>
      <c r="HQ78" s="51"/>
      <c r="HR78" s="52"/>
      <c r="HS78" s="48">
        <f t="shared" si="93"/>
        <v>0</v>
      </c>
      <c r="HT78" s="136"/>
      <c r="HU78" s="140"/>
      <c r="HV78" s="51"/>
      <c r="HW78" s="50"/>
      <c r="HX78" s="51"/>
      <c r="HY78" s="50"/>
      <c r="HZ78" s="129"/>
      <c r="IA78" s="50"/>
      <c r="IB78" s="51"/>
      <c r="IC78" s="50"/>
      <c r="ID78" s="51"/>
      <c r="IE78" s="50"/>
      <c r="IF78" s="129"/>
      <c r="IG78" s="50"/>
      <c r="IH78" s="129"/>
      <c r="II78" s="50"/>
      <c r="IJ78" s="51"/>
      <c r="IK78" s="52"/>
      <c r="IL78" s="48">
        <f t="shared" si="84"/>
        <v>0</v>
      </c>
      <c r="IM78" s="136"/>
      <c r="IN78" s="140"/>
      <c r="IO78" s="51"/>
      <c r="IP78" s="52"/>
      <c r="IQ78" s="48">
        <f t="shared" si="91"/>
        <v>0</v>
      </c>
      <c r="IR78" s="51"/>
      <c r="IS78" s="52"/>
      <c r="IT78" s="48">
        <f>IV78+IX78+IZ78+JB78+JD78+JF78+JH78</f>
        <v>0</v>
      </c>
      <c r="IU78" s="136"/>
      <c r="IV78" s="140"/>
      <c r="IW78" s="51"/>
      <c r="IX78" s="50"/>
      <c r="IY78" s="129"/>
      <c r="IZ78" s="50"/>
      <c r="JA78" s="129"/>
      <c r="JB78" s="50"/>
      <c r="JC78" s="51"/>
      <c r="JD78" s="50"/>
      <c r="JE78" s="51"/>
      <c r="JF78" s="50"/>
      <c r="JG78" s="51"/>
      <c r="JH78" s="52"/>
      <c r="JI78" s="48">
        <f t="shared" si="75"/>
        <v>10.5</v>
      </c>
      <c r="JJ78" s="136"/>
      <c r="JK78" s="140"/>
      <c r="JL78" s="129"/>
      <c r="JM78" s="50"/>
      <c r="JN78" s="51">
        <v>8</v>
      </c>
      <c r="JO78" s="52">
        <f>15*0.7</f>
        <v>10.5</v>
      </c>
      <c r="JP78" s="48">
        <f t="shared" si="92"/>
        <v>42</v>
      </c>
      <c r="JQ78" s="51">
        <v>3</v>
      </c>
      <c r="JR78" s="52">
        <f>60*0.7</f>
        <v>42</v>
      </c>
    </row>
    <row r="79" spans="1:278" ht="15" hidden="1" customHeight="1" x14ac:dyDescent="0.3">
      <c r="B79" s="37">
        <v>5136</v>
      </c>
      <c r="C79" s="30" t="s">
        <v>20</v>
      </c>
      <c r="D79" s="39">
        <v>2005</v>
      </c>
      <c r="E79" s="62">
        <f t="shared" si="85"/>
        <v>165.3</v>
      </c>
      <c r="F79" s="47" t="s">
        <v>413</v>
      </c>
      <c r="G79" s="47"/>
      <c r="H79" s="47" t="s">
        <v>451</v>
      </c>
      <c r="I79" s="47" t="s">
        <v>500</v>
      </c>
      <c r="J79" s="48">
        <f t="shared" ref="J79:J110" si="95">L79+N79+P79</f>
        <v>0</v>
      </c>
      <c r="K79" s="49"/>
      <c r="L79" s="50"/>
      <c r="M79" s="51"/>
      <c r="N79" s="50"/>
      <c r="O79" s="51"/>
      <c r="P79" s="52"/>
      <c r="Q79" s="48">
        <f t="shared" si="86"/>
        <v>0</v>
      </c>
      <c r="R79" s="49"/>
      <c r="S79" s="52"/>
      <c r="T79" s="48">
        <f t="shared" si="87"/>
        <v>0</v>
      </c>
      <c r="U79" s="49"/>
      <c r="V79" s="50"/>
      <c r="W79" s="51"/>
      <c r="X79" s="52"/>
      <c r="Y79" s="53">
        <f>AA79+AC79+AE79+AI79+AK79+AM79+AO79</f>
        <v>42.3</v>
      </c>
      <c r="Z79" s="105"/>
      <c r="AA79" s="55"/>
      <c r="AB79" s="105"/>
      <c r="AC79" s="55"/>
      <c r="AD79" s="110"/>
      <c r="AE79" s="55"/>
      <c r="AF79" s="14">
        <v>9</v>
      </c>
      <c r="AG79" s="15">
        <f>8*0.9</f>
        <v>7.2</v>
      </c>
      <c r="AH79" s="84">
        <v>9</v>
      </c>
      <c r="AI79" s="85">
        <f>8*0.9*1.5</f>
        <v>10.8</v>
      </c>
      <c r="AJ79" s="105">
        <v>9</v>
      </c>
      <c r="AK79" s="55">
        <f>8*0.9</f>
        <v>7.2</v>
      </c>
      <c r="AL79" s="84">
        <v>5</v>
      </c>
      <c r="AM79" s="85">
        <f>18*0.9*1.5</f>
        <v>24.299999999999997</v>
      </c>
      <c r="AN79" s="105"/>
      <c r="AO79" s="88"/>
      <c r="AP79" s="95">
        <f t="shared" si="88"/>
        <v>0</v>
      </c>
      <c r="AQ79" s="104"/>
      <c r="AR79" s="92"/>
      <c r="AS79" s="89">
        <f>AU79+AW79+AY79+BA79+BC79</f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>
        <f t="shared" si="77"/>
        <v>0</v>
      </c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3">
        <f t="shared" si="94"/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51"/>
      <c r="CE79" s="50"/>
      <c r="CF79" s="51"/>
      <c r="CG79" s="52"/>
      <c r="CH79" s="53">
        <f>CJ79+CL79+CN79+CP79+CR79+CT79</f>
        <v>0</v>
      </c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51"/>
      <c r="CT79" s="52"/>
      <c r="CU79" s="53">
        <f>CW79+CY79+DA79+DC79+DE79</f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>
        <f t="shared" si="89"/>
        <v>0</v>
      </c>
      <c r="DG79" s="51"/>
      <c r="DH79" s="50"/>
      <c r="DI79" s="51"/>
      <c r="DJ79" s="50"/>
      <c r="DK79" s="51"/>
      <c r="DL79" s="52"/>
      <c r="DM79" s="53">
        <f>DO79+DQ79+DS79+DU79+DW79+DY79+EA79+EC79</f>
        <v>0</v>
      </c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>
        <f>EF79+EH79+EJ79+EL79+EN79+EP79+ER79+ET79+EV79+EX79</f>
        <v>0</v>
      </c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53">
        <f t="shared" si="90"/>
        <v>0</v>
      </c>
      <c r="EZ79" s="51"/>
      <c r="FA79" s="50"/>
      <c r="FB79" s="51"/>
      <c r="FC79" s="52"/>
      <c r="FD79" s="53">
        <f t="shared" si="78"/>
        <v>0</v>
      </c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>
        <f>FS79+FU79+FW79+FY79+GA79+GC79</f>
        <v>0</v>
      </c>
      <c r="FR79" s="122"/>
      <c r="FS79" s="122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53">
        <f>GF79+GH79+GJ79+GL79+GN79</f>
        <v>0</v>
      </c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48">
        <f>GQ79+GW79+GY79</f>
        <v>68</v>
      </c>
      <c r="GP79" s="136"/>
      <c r="GQ79" s="140"/>
      <c r="GR79" s="18">
        <v>4</v>
      </c>
      <c r="GS79" s="17">
        <f>30*0.8</f>
        <v>24</v>
      </c>
      <c r="GT79" s="18">
        <v>8</v>
      </c>
      <c r="GU79" s="17">
        <f>15*0.8</f>
        <v>12</v>
      </c>
      <c r="GV79" s="129">
        <v>2</v>
      </c>
      <c r="GW79" s="50">
        <f>40*0.8</f>
        <v>32</v>
      </c>
      <c r="GX79" s="101">
        <v>3</v>
      </c>
      <c r="GY79" s="102">
        <f>30*0.8*1.5</f>
        <v>36</v>
      </c>
      <c r="GZ79" s="18">
        <v>3</v>
      </c>
      <c r="HA79" s="17">
        <f>30*0.8</f>
        <v>24</v>
      </c>
      <c r="HB79" s="18">
        <v>4</v>
      </c>
      <c r="HC79" s="124">
        <f>20*0.8</f>
        <v>16</v>
      </c>
      <c r="HD79" s="48">
        <f t="shared" si="69"/>
        <v>0</v>
      </c>
      <c r="HE79" s="136"/>
      <c r="HF79" s="140"/>
      <c r="HG79" s="51"/>
      <c r="HH79" s="50"/>
      <c r="HI79" s="51"/>
      <c r="HJ79" s="50"/>
      <c r="HK79" s="129"/>
      <c r="HL79" s="50"/>
      <c r="HM79" s="51"/>
      <c r="HN79" s="50"/>
      <c r="HO79" s="51"/>
      <c r="HP79" s="50"/>
      <c r="HQ79" s="51"/>
      <c r="HR79" s="52"/>
      <c r="HS79" s="48">
        <f t="shared" si="93"/>
        <v>0</v>
      </c>
      <c r="HT79" s="136"/>
      <c r="HU79" s="140"/>
      <c r="HV79" s="51"/>
      <c r="HW79" s="50"/>
      <c r="HX79" s="51"/>
      <c r="HY79" s="50"/>
      <c r="HZ79" s="129"/>
      <c r="IA79" s="50"/>
      <c r="IB79" s="51"/>
      <c r="IC79" s="50"/>
      <c r="ID79" s="51"/>
      <c r="IE79" s="50"/>
      <c r="IF79" s="129"/>
      <c r="IG79" s="50"/>
      <c r="IH79" s="129"/>
      <c r="II79" s="50"/>
      <c r="IJ79" s="51"/>
      <c r="IK79" s="52"/>
      <c r="IL79" s="48">
        <f t="shared" si="84"/>
        <v>0</v>
      </c>
      <c r="IM79" s="136"/>
      <c r="IN79" s="140"/>
      <c r="IO79" s="51"/>
      <c r="IP79" s="52"/>
      <c r="IQ79" s="48">
        <f t="shared" si="91"/>
        <v>0</v>
      </c>
      <c r="IR79" s="51"/>
      <c r="IS79" s="52"/>
      <c r="IT79" s="48">
        <f>IV79+IX79+IZ79+JF79</f>
        <v>55</v>
      </c>
      <c r="IU79" s="136"/>
      <c r="IV79" s="140"/>
      <c r="IW79" s="51"/>
      <c r="IX79" s="50"/>
      <c r="IY79" s="129"/>
      <c r="IZ79" s="50"/>
      <c r="JA79" s="133">
        <v>6</v>
      </c>
      <c r="JB79" s="17">
        <f>15</f>
        <v>15</v>
      </c>
      <c r="JC79" s="18">
        <v>4</v>
      </c>
      <c r="JD79" s="17">
        <f>20</f>
        <v>20</v>
      </c>
      <c r="JE79" s="51">
        <v>1</v>
      </c>
      <c r="JF79" s="50">
        <f>55</f>
        <v>55</v>
      </c>
      <c r="JG79" s="18">
        <v>3</v>
      </c>
      <c r="JH79" s="124">
        <f>30</f>
        <v>30</v>
      </c>
      <c r="JI79" s="48">
        <f t="shared" si="75"/>
        <v>0</v>
      </c>
      <c r="JJ79" s="136"/>
      <c r="JK79" s="140"/>
      <c r="JL79" s="129"/>
      <c r="JM79" s="50"/>
      <c r="JN79" s="51"/>
      <c r="JO79" s="52"/>
      <c r="JP79" s="48">
        <f t="shared" si="92"/>
        <v>0</v>
      </c>
      <c r="JQ79" s="51"/>
      <c r="JR79" s="52"/>
    </row>
    <row r="80" spans="1:278" ht="15" customHeight="1" x14ac:dyDescent="0.3">
      <c r="A80" s="176">
        <v>21</v>
      </c>
      <c r="B80" s="177">
        <v>6057</v>
      </c>
      <c r="C80" s="178" t="s">
        <v>208</v>
      </c>
      <c r="D80" s="179">
        <v>2007</v>
      </c>
      <c r="E80" s="180">
        <f t="shared" si="85"/>
        <v>115.5</v>
      </c>
      <c r="F80" s="181" t="s">
        <v>407</v>
      </c>
      <c r="G80" s="181"/>
      <c r="H80" s="47" t="s">
        <v>448</v>
      </c>
      <c r="I80" s="47"/>
      <c r="J80" s="182">
        <f t="shared" si="95"/>
        <v>8</v>
      </c>
      <c r="K80" s="49">
        <v>8</v>
      </c>
      <c r="L80" s="50">
        <f>20*0.4</f>
        <v>8</v>
      </c>
      <c r="M80" s="51"/>
      <c r="N80" s="50"/>
      <c r="O80" s="51"/>
      <c r="P80" s="52"/>
      <c r="Q80" s="182">
        <f t="shared" si="86"/>
        <v>0</v>
      </c>
      <c r="R80" s="49"/>
      <c r="S80" s="52"/>
      <c r="T80" s="48">
        <f t="shared" si="87"/>
        <v>0</v>
      </c>
      <c r="U80" s="49"/>
      <c r="V80" s="50"/>
      <c r="W80" s="51"/>
      <c r="X80" s="52"/>
      <c r="Y80" s="183">
        <f t="shared" ref="Y80:Y86" si="96">AA80+AC80+AE80+AG80+AI80+AK80+AM80+AO80</f>
        <v>0</v>
      </c>
      <c r="Z80" s="120"/>
      <c r="AA80" s="55"/>
      <c r="AB80" s="120"/>
      <c r="AC80" s="55"/>
      <c r="AD80" s="120"/>
      <c r="AE80" s="55"/>
      <c r="AF80" s="120"/>
      <c r="AG80" s="55"/>
      <c r="AH80" s="120"/>
      <c r="AI80" s="55"/>
      <c r="AJ80" s="120"/>
      <c r="AK80" s="55"/>
      <c r="AL80" s="148"/>
      <c r="AM80" s="55"/>
      <c r="AN80" s="120"/>
      <c r="AO80" s="88"/>
      <c r="AP80" s="95">
        <f t="shared" si="88"/>
        <v>0</v>
      </c>
      <c r="AQ80" s="97"/>
      <c r="AR80" s="92"/>
      <c r="AS80" s="89"/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83">
        <f t="shared" si="77"/>
        <v>21</v>
      </c>
      <c r="BE80" s="11">
        <v>6</v>
      </c>
      <c r="BF80" s="10">
        <f>30*0.7</f>
        <v>21</v>
      </c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83">
        <f t="shared" si="94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/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/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183">
        <f t="shared" si="89"/>
        <v>0</v>
      </c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90"/>
        <v>0</v>
      </c>
      <c r="EZ80" s="51"/>
      <c r="FA80" s="50"/>
      <c r="FB80" s="51"/>
      <c r="FC80" s="52"/>
      <c r="FD80" s="183">
        <f t="shared" si="78"/>
        <v>24</v>
      </c>
      <c r="FE80" s="51">
        <v>3</v>
      </c>
      <c r="FF80" s="50">
        <f>60*0.4</f>
        <v>24</v>
      </c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183">
        <f>FS80+FW80+GA80</f>
        <v>38.5</v>
      </c>
      <c r="FR80" s="153"/>
      <c r="FS80" s="150"/>
      <c r="FT80" s="18">
        <v>6</v>
      </c>
      <c r="FU80" s="17">
        <f>22*0.7</f>
        <v>15.399999999999999</v>
      </c>
      <c r="FV80" s="51"/>
      <c r="FW80" s="50"/>
      <c r="FX80" s="18">
        <v>3</v>
      </c>
      <c r="FY80" s="17">
        <f>30*0.7</f>
        <v>21</v>
      </c>
      <c r="FZ80" s="51">
        <v>1</v>
      </c>
      <c r="GA80" s="50">
        <f>55*0.7</f>
        <v>38.5</v>
      </c>
      <c r="GB80" s="18">
        <v>2</v>
      </c>
      <c r="GC80" s="124">
        <f>40*0.7</f>
        <v>28</v>
      </c>
      <c r="GD80" s="53"/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/>
      <c r="GP80" s="136"/>
      <c r="GQ80" s="140"/>
      <c r="GR80" s="51"/>
      <c r="GS80" s="50"/>
      <c r="GT80" s="51"/>
      <c r="GU80" s="50"/>
      <c r="GV80" s="129"/>
      <c r="GW80" s="50"/>
      <c r="GX80" s="51"/>
      <c r="GY80" s="50"/>
      <c r="GZ80" s="51"/>
      <c r="HA80" s="50"/>
      <c r="HB80" s="51"/>
      <c r="HC80" s="52"/>
      <c r="HD80" s="182">
        <f>HF80+HH80+HJ80+HL80+HN80+HP80</f>
        <v>24</v>
      </c>
      <c r="HE80" s="136"/>
      <c r="HF80" s="140"/>
      <c r="HG80" s="51"/>
      <c r="HH80" s="50"/>
      <c r="HI80" s="51"/>
      <c r="HJ80" s="50"/>
      <c r="HK80" s="129"/>
      <c r="HL80" s="50"/>
      <c r="HM80" s="51"/>
      <c r="HN80" s="50"/>
      <c r="HO80" s="101">
        <v>4</v>
      </c>
      <c r="HP80" s="102">
        <f>20*0.8*1.5</f>
        <v>24</v>
      </c>
      <c r="HQ80" s="18">
        <v>6</v>
      </c>
      <c r="HR80" s="111" t="s">
        <v>65</v>
      </c>
      <c r="HS80" s="48">
        <f t="shared" si="93"/>
        <v>0</v>
      </c>
      <c r="HT80" s="136"/>
      <c r="HU80" s="140"/>
      <c r="HV80" s="51"/>
      <c r="HW80" s="50"/>
      <c r="HX80" s="51"/>
      <c r="HY80" s="50"/>
      <c r="HZ80" s="129"/>
      <c r="IA80" s="50"/>
      <c r="IB80" s="51"/>
      <c r="IC80" s="50"/>
      <c r="ID80" s="51"/>
      <c r="IE80" s="50"/>
      <c r="IF80" s="129"/>
      <c r="IG80" s="50"/>
      <c r="IH80" s="129"/>
      <c r="II80" s="50"/>
      <c r="IJ80" s="51"/>
      <c r="IK80" s="52"/>
      <c r="IL80" s="182">
        <f>IN80</f>
        <v>0</v>
      </c>
      <c r="IM80" s="136"/>
      <c r="IN80" s="140"/>
      <c r="IO80" s="18">
        <v>6</v>
      </c>
      <c r="IP80" s="111" t="s">
        <v>65</v>
      </c>
      <c r="IQ80" s="182">
        <f t="shared" si="91"/>
        <v>0</v>
      </c>
      <c r="IR80" s="51"/>
      <c r="IS80" s="108"/>
      <c r="IT80" s="182">
        <f>IV80+IX80+IZ80+JB80+JD80+JF80+JH80</f>
        <v>0</v>
      </c>
      <c r="IU80" s="136"/>
      <c r="IV80" s="140"/>
      <c r="IW80" s="51"/>
      <c r="IX80" s="50"/>
      <c r="IY80" s="129"/>
      <c r="IZ80" s="50"/>
      <c r="JA80" s="129"/>
      <c r="JB80" s="50"/>
      <c r="JC80" s="51"/>
      <c r="JD80" s="50"/>
      <c r="JE80" s="51"/>
      <c r="JF80" s="50"/>
      <c r="JG80" s="51"/>
      <c r="JH80" s="52"/>
      <c r="JI80" s="182">
        <f t="shared" si="75"/>
        <v>0</v>
      </c>
      <c r="JJ80" s="136"/>
      <c r="JK80" s="140"/>
      <c r="JL80" s="129"/>
      <c r="JM80" s="50"/>
      <c r="JN80" s="51"/>
      <c r="JO80" s="52"/>
      <c r="JP80" s="182">
        <f t="shared" si="92"/>
        <v>0</v>
      </c>
      <c r="JQ80" s="51"/>
      <c r="JR80" s="52"/>
    </row>
    <row r="81" spans="1:278" ht="15" hidden="1" customHeight="1" x14ac:dyDescent="0.3">
      <c r="B81" s="37">
        <v>6237</v>
      </c>
      <c r="C81" s="30" t="s">
        <v>365</v>
      </c>
      <c r="D81" s="38">
        <v>2006</v>
      </c>
      <c r="E81" s="62">
        <f t="shared" si="85"/>
        <v>159.19999999999999</v>
      </c>
      <c r="F81" s="47" t="s">
        <v>407</v>
      </c>
      <c r="G81" s="47"/>
      <c r="H81" s="47" t="s">
        <v>524</v>
      </c>
      <c r="I81" s="47"/>
      <c r="J81" s="48">
        <f t="shared" si="95"/>
        <v>0</v>
      </c>
      <c r="K81" s="49"/>
      <c r="L81" s="50"/>
      <c r="M81" s="51"/>
      <c r="N81" s="50"/>
      <c r="O81" s="51"/>
      <c r="P81" s="52"/>
      <c r="Q81" s="48">
        <f t="shared" si="86"/>
        <v>0</v>
      </c>
      <c r="R81" s="49"/>
      <c r="S81" s="52"/>
      <c r="T81" s="48">
        <f t="shared" si="87"/>
        <v>0</v>
      </c>
      <c r="U81" s="49"/>
      <c r="V81" s="50"/>
      <c r="W81" s="51"/>
      <c r="X81" s="52"/>
      <c r="Y81" s="53">
        <f t="shared" si="96"/>
        <v>0</v>
      </c>
      <c r="Z81" s="148"/>
      <c r="AA81" s="55"/>
      <c r="AB81" s="148"/>
      <c r="AC81" s="55"/>
      <c r="AD81" s="148"/>
      <c r="AE81" s="55"/>
      <c r="AF81" s="148"/>
      <c r="AG81" s="55"/>
      <c r="AH81" s="148"/>
      <c r="AI81" s="55"/>
      <c r="AJ81" s="148"/>
      <c r="AK81" s="55"/>
      <c r="AL81" s="148"/>
      <c r="AM81" s="55"/>
      <c r="AN81" s="148"/>
      <c r="AO81" s="88"/>
      <c r="AP81" s="95">
        <f t="shared" si="88"/>
        <v>0</v>
      </c>
      <c r="AQ81" s="97"/>
      <c r="AR81" s="92"/>
      <c r="AS81" s="89">
        <f>AU81+AW81+AY81+BA81+BC81</f>
        <v>16</v>
      </c>
      <c r="AT81" s="11">
        <v>8</v>
      </c>
      <c r="AU81" s="10">
        <f>20*0.8</f>
        <v>16</v>
      </c>
      <c r="AV81" s="11"/>
      <c r="AW81" s="10"/>
      <c r="AX81" s="11"/>
      <c r="AY81" s="10"/>
      <c r="AZ81" s="11"/>
      <c r="BA81" s="10"/>
      <c r="BB81" s="11"/>
      <c r="BC81" s="12"/>
      <c r="BD81" s="13">
        <f t="shared" si="77"/>
        <v>0</v>
      </c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3">
        <f t="shared" si="94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>
        <f>CJ81+CL81+CN81+CP81+CR81+CT81</f>
        <v>0</v>
      </c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>
        <f>CW81+CY81+DA81+DC81+DE81</f>
        <v>0</v>
      </c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>
        <f t="shared" si="89"/>
        <v>0</v>
      </c>
      <c r="DG81" s="51"/>
      <c r="DH81" s="50"/>
      <c r="DI81" s="51"/>
      <c r="DJ81" s="50"/>
      <c r="DK81" s="51"/>
      <c r="DL81" s="52"/>
      <c r="DM81" s="53">
        <f>DO81+DQ81+DS81+DU81+DW81+DY81+EA81+EC81</f>
        <v>0</v>
      </c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>
        <f>EF81+EH81+EJ81+EL81+EN81+EP81+ER81+ET81+EV81+EX81</f>
        <v>0</v>
      </c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53">
        <f t="shared" si="90"/>
        <v>0</v>
      </c>
      <c r="EZ81" s="51"/>
      <c r="FA81" s="50"/>
      <c r="FB81" s="51"/>
      <c r="FC81" s="52"/>
      <c r="FD81" s="53">
        <f t="shared" si="78"/>
        <v>0</v>
      </c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51"/>
      <c r="FP81" s="52"/>
      <c r="FQ81" s="53">
        <f>FS81+FU81+FW81+FY81+GA81+GC81</f>
        <v>0</v>
      </c>
      <c r="FR81" s="122"/>
      <c r="FS81" s="122"/>
      <c r="FT81" s="51"/>
      <c r="FU81" s="50"/>
      <c r="FV81" s="51"/>
      <c r="FW81" s="50"/>
      <c r="FX81" s="50"/>
      <c r="FY81" s="50"/>
      <c r="FZ81" s="50"/>
      <c r="GA81" s="50"/>
      <c r="GB81" s="51"/>
      <c r="GC81" s="52"/>
      <c r="GD81" s="53">
        <f>GF81+GH81+GJ81+GN81</f>
        <v>36</v>
      </c>
      <c r="GE81" s="51">
        <v>3</v>
      </c>
      <c r="GF81" s="50">
        <f>60*0.6</f>
        <v>36</v>
      </c>
      <c r="GG81" s="51"/>
      <c r="GH81" s="50"/>
      <c r="GI81" s="51"/>
      <c r="GJ81" s="50"/>
      <c r="GK81" s="18">
        <v>9</v>
      </c>
      <c r="GL81" s="18" t="s">
        <v>65</v>
      </c>
      <c r="GM81" s="51"/>
      <c r="GN81" s="52"/>
      <c r="GO81" s="48">
        <f>GQ81+GS81+GU81+GW81+GY81+HA81</f>
        <v>44</v>
      </c>
      <c r="GP81" s="136"/>
      <c r="GQ81" s="140"/>
      <c r="GR81" s="51"/>
      <c r="GS81" s="50"/>
      <c r="GT81" s="51"/>
      <c r="GU81" s="50"/>
      <c r="GV81" s="129">
        <v>1</v>
      </c>
      <c r="GW81" s="50">
        <f>55*0.8</f>
        <v>44</v>
      </c>
      <c r="GX81" s="51"/>
      <c r="GY81" s="50"/>
      <c r="GZ81" s="51"/>
      <c r="HA81" s="50"/>
      <c r="HB81" s="18">
        <v>2</v>
      </c>
      <c r="HC81" s="124">
        <f>40*0.8</f>
        <v>32</v>
      </c>
      <c r="HD81" s="48">
        <f>HF81+HH81+HJ81+HL81+HN81+HP81+HR81</f>
        <v>0</v>
      </c>
      <c r="HE81" s="136"/>
      <c r="HF81" s="140"/>
      <c r="HG81" s="51"/>
      <c r="HH81" s="50"/>
      <c r="HI81" s="51"/>
      <c r="HJ81" s="50"/>
      <c r="HK81" s="129"/>
      <c r="HL81" s="50"/>
      <c r="HM81" s="51"/>
      <c r="HN81" s="50"/>
      <c r="HO81" s="51"/>
      <c r="HP81" s="50"/>
      <c r="HQ81" s="51"/>
      <c r="HR81" s="52"/>
      <c r="HS81" s="48">
        <f t="shared" si="93"/>
        <v>0</v>
      </c>
      <c r="HT81" s="136"/>
      <c r="HU81" s="140"/>
      <c r="HV81" s="51"/>
      <c r="HW81" s="50"/>
      <c r="HX81" s="51"/>
      <c r="HY81" s="50"/>
      <c r="HZ81" s="129"/>
      <c r="IA81" s="50"/>
      <c r="IB81" s="51"/>
      <c r="IC81" s="50"/>
      <c r="ID81" s="51"/>
      <c r="IE81" s="50"/>
      <c r="IF81" s="129"/>
      <c r="IG81" s="50"/>
      <c r="IH81" s="129"/>
      <c r="II81" s="50"/>
      <c r="IJ81" s="51"/>
      <c r="IK81" s="52"/>
      <c r="IL81" s="48">
        <f>IN81</f>
        <v>0</v>
      </c>
      <c r="IM81" s="136"/>
      <c r="IN81" s="140"/>
      <c r="IO81" s="18">
        <v>6</v>
      </c>
      <c r="IP81" s="111" t="s">
        <v>65</v>
      </c>
      <c r="IQ81" s="48">
        <f t="shared" si="91"/>
        <v>0</v>
      </c>
      <c r="IR81" s="51"/>
      <c r="IS81" s="108"/>
      <c r="IT81" s="48">
        <f>IV81+IX81+IZ81+JB81+JD81+JF81+JH81</f>
        <v>45</v>
      </c>
      <c r="IU81" s="136"/>
      <c r="IV81" s="140"/>
      <c r="IW81" s="51"/>
      <c r="IX81" s="50"/>
      <c r="IY81" s="129">
        <v>3</v>
      </c>
      <c r="IZ81" s="50">
        <f>45</f>
        <v>45</v>
      </c>
      <c r="JA81" s="129"/>
      <c r="JB81" s="50"/>
      <c r="JC81" s="51"/>
      <c r="JD81" s="50"/>
      <c r="JE81" s="51"/>
      <c r="JF81" s="50"/>
      <c r="JG81" s="51"/>
      <c r="JH81" s="52"/>
      <c r="JI81" s="48">
        <f t="shared" si="75"/>
        <v>18.2</v>
      </c>
      <c r="JJ81" s="136"/>
      <c r="JK81" s="140"/>
      <c r="JL81" s="129"/>
      <c r="JM81" s="50"/>
      <c r="JN81" s="51">
        <v>5</v>
      </c>
      <c r="JO81" s="52">
        <f>26*0.7</f>
        <v>18.2</v>
      </c>
      <c r="JP81" s="48">
        <f t="shared" si="92"/>
        <v>0</v>
      </c>
      <c r="JQ81" s="51"/>
      <c r="JR81" s="52"/>
    </row>
    <row r="82" spans="1:278" ht="15" hidden="1" customHeight="1" x14ac:dyDescent="0.3">
      <c r="B82" s="42">
        <v>4015</v>
      </c>
      <c r="C82" s="30" t="s">
        <v>100</v>
      </c>
      <c r="D82" s="39">
        <v>2003</v>
      </c>
      <c r="E82" s="62">
        <f t="shared" si="85"/>
        <v>154.6</v>
      </c>
      <c r="F82" s="47" t="s">
        <v>407</v>
      </c>
      <c r="G82" s="47"/>
      <c r="H82" s="47" t="s">
        <v>441</v>
      </c>
      <c r="I82" s="47" t="s">
        <v>468</v>
      </c>
      <c r="J82" s="48">
        <f t="shared" si="95"/>
        <v>0</v>
      </c>
      <c r="K82" s="49"/>
      <c r="L82" s="50"/>
      <c r="M82" s="51"/>
      <c r="N82" s="50"/>
      <c r="O82" s="51"/>
      <c r="P82" s="52"/>
      <c r="Q82" s="48">
        <f t="shared" si="86"/>
        <v>0</v>
      </c>
      <c r="R82" s="49"/>
      <c r="S82" s="52"/>
      <c r="T82" s="48">
        <f t="shared" si="87"/>
        <v>7</v>
      </c>
      <c r="U82" s="49"/>
      <c r="V82" s="50"/>
      <c r="W82" s="51">
        <v>9</v>
      </c>
      <c r="X82" s="52">
        <f>10*0.7</f>
        <v>7</v>
      </c>
      <c r="Y82" s="53">
        <f t="shared" si="96"/>
        <v>0</v>
      </c>
      <c r="Z82" s="120"/>
      <c r="AA82" s="55"/>
      <c r="AB82" s="120"/>
      <c r="AC82" s="55"/>
      <c r="AD82" s="120"/>
      <c r="AE82" s="55"/>
      <c r="AF82" s="120"/>
      <c r="AG82" s="55"/>
      <c r="AH82" s="120"/>
      <c r="AI82" s="55"/>
      <c r="AJ82" s="120"/>
      <c r="AK82" s="55"/>
      <c r="AL82" s="148"/>
      <c r="AM82" s="55"/>
      <c r="AN82" s="120"/>
      <c r="AO82" s="88"/>
      <c r="AP82" s="95">
        <f t="shared" si="88"/>
        <v>0</v>
      </c>
      <c r="AQ82" s="97"/>
      <c r="AR82" s="92"/>
      <c r="AS82" s="89">
        <f>AU82+AW82+AY82+BA82+BC82</f>
        <v>45.6</v>
      </c>
      <c r="AT82" s="11"/>
      <c r="AU82" s="10"/>
      <c r="AV82" s="11"/>
      <c r="AW82" s="10"/>
      <c r="AX82" s="11"/>
      <c r="AY82" s="10"/>
      <c r="AZ82" s="101">
        <v>5</v>
      </c>
      <c r="BA82" s="102">
        <f>26*0.8*1.5</f>
        <v>31.200000000000003</v>
      </c>
      <c r="BB82" s="11">
        <v>7</v>
      </c>
      <c r="BC82" s="12">
        <f>18*0.8</f>
        <v>14.4</v>
      </c>
      <c r="BD82" s="13">
        <f t="shared" si="77"/>
        <v>0</v>
      </c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94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>
        <f>CJ82+CL82+CN82+CP82+CR82+CT82</f>
        <v>0</v>
      </c>
      <c r="CI82" s="51"/>
      <c r="CJ82" s="50"/>
      <c r="CK82" s="51"/>
      <c r="CL82" s="50"/>
      <c r="CM82" s="51"/>
      <c r="CN82" s="50"/>
      <c r="CO82" s="51"/>
      <c r="CP82" s="50"/>
      <c r="CQ82" s="51"/>
      <c r="CR82" s="50"/>
      <c r="CS82" s="51"/>
      <c r="CT82" s="52"/>
      <c r="CU82" s="53">
        <f>CW82+CY82+DA82+DC82+DE82</f>
        <v>0</v>
      </c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>
        <f t="shared" si="89"/>
        <v>0</v>
      </c>
      <c r="DG82" s="51"/>
      <c r="DH82" s="50"/>
      <c r="DI82" s="51"/>
      <c r="DJ82" s="50"/>
      <c r="DK82" s="51"/>
      <c r="DL82" s="52"/>
      <c r="DM82" s="53">
        <f>DO82+DQ82+DS82+DU82+DW82+DY82+EA82+EC82</f>
        <v>0</v>
      </c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  <c r="ED82" s="53">
        <f>EF82+EH82+EJ82+EL82+EN82+EP82+ER82+ET82+EV82+EX82</f>
        <v>0</v>
      </c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1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90"/>
        <v>0</v>
      </c>
      <c r="EZ82" s="51"/>
      <c r="FA82" s="50"/>
      <c r="FB82" s="51"/>
      <c r="FC82" s="52"/>
      <c r="FD82" s="53">
        <f t="shared" si="78"/>
        <v>0</v>
      </c>
      <c r="FE82" s="51"/>
      <c r="FF82" s="50"/>
      <c r="FG82" s="51"/>
      <c r="FH82" s="50"/>
      <c r="FI82" s="51"/>
      <c r="FJ82" s="50"/>
      <c r="FK82" s="51"/>
      <c r="FL82" s="50"/>
      <c r="FM82" s="51"/>
      <c r="FN82" s="50"/>
      <c r="FO82" s="51"/>
      <c r="FP82" s="52"/>
      <c r="FQ82" s="53">
        <f>FS82+FU82+FW82+FY82+GA82+GC82</f>
        <v>0</v>
      </c>
      <c r="FR82" s="122"/>
      <c r="FS82" s="122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>
        <f>GF82+GH82+GJ82+GL82+GN82</f>
        <v>0</v>
      </c>
      <c r="GE82" s="51"/>
      <c r="GF82" s="50"/>
      <c r="GG82" s="51"/>
      <c r="GH82" s="50"/>
      <c r="GI82" s="51"/>
      <c r="GJ82" s="50"/>
      <c r="GK82" s="51"/>
      <c r="GL82" s="50"/>
      <c r="GM82" s="51"/>
      <c r="GN82" s="52"/>
      <c r="GO82" s="48">
        <f>GQ82+GS82+GU82+GW82+GY82+HA82+HC82</f>
        <v>102</v>
      </c>
      <c r="GP82" s="136"/>
      <c r="GQ82" s="140"/>
      <c r="GR82" s="51"/>
      <c r="GS82" s="50"/>
      <c r="GT82" s="51">
        <v>3</v>
      </c>
      <c r="GU82" s="50">
        <f>45*0.8</f>
        <v>36</v>
      </c>
      <c r="GV82" s="129"/>
      <c r="GW82" s="50"/>
      <c r="GX82" s="101">
        <v>1</v>
      </c>
      <c r="GY82" s="102">
        <f>55*0.8*1.5</f>
        <v>66</v>
      </c>
      <c r="GZ82" s="51"/>
      <c r="HA82" s="50"/>
      <c r="HB82" s="51"/>
      <c r="HC82" s="52"/>
      <c r="HD82" s="48">
        <f>HF82+HH82+HJ82+HL82+HN82+HP82+HR82</f>
        <v>0</v>
      </c>
      <c r="HE82" s="136"/>
      <c r="HF82" s="140"/>
      <c r="HG82" s="51"/>
      <c r="HH82" s="50"/>
      <c r="HI82" s="51"/>
      <c r="HJ82" s="50"/>
      <c r="HK82" s="129"/>
      <c r="HL82" s="50"/>
      <c r="HM82" s="51"/>
      <c r="HN82" s="50"/>
      <c r="HO82" s="51"/>
      <c r="HP82" s="50"/>
      <c r="HQ82" s="51"/>
      <c r="HR82" s="52"/>
      <c r="HS82" s="48">
        <f t="shared" si="93"/>
        <v>0</v>
      </c>
      <c r="HT82" s="136"/>
      <c r="HU82" s="140"/>
      <c r="HV82" s="51"/>
      <c r="HW82" s="50"/>
      <c r="HX82" s="51"/>
      <c r="HY82" s="50"/>
      <c r="HZ82" s="129"/>
      <c r="IA82" s="50"/>
      <c r="IB82" s="51"/>
      <c r="IC82" s="50"/>
      <c r="ID82" s="51"/>
      <c r="IE82" s="50"/>
      <c r="IF82" s="129"/>
      <c r="IG82" s="50"/>
      <c r="IH82" s="129"/>
      <c r="II82" s="50"/>
      <c r="IJ82" s="51"/>
      <c r="IK82" s="52"/>
      <c r="IL82" s="48">
        <f t="shared" ref="IL82:IL115" si="97">IN82+IP82</f>
        <v>0</v>
      </c>
      <c r="IM82" s="136"/>
      <c r="IN82" s="140"/>
      <c r="IO82" s="51"/>
      <c r="IP82" s="52"/>
      <c r="IQ82" s="48">
        <f t="shared" si="91"/>
        <v>0</v>
      </c>
      <c r="IR82" s="51"/>
      <c r="IS82" s="52"/>
      <c r="IT82" s="48">
        <f>IV82+IX82+IZ82+JB82+JD82+JF82+JH82</f>
        <v>0</v>
      </c>
      <c r="IU82" s="136"/>
      <c r="IV82" s="140"/>
      <c r="IW82" s="51"/>
      <c r="IX82" s="50"/>
      <c r="IY82" s="129"/>
      <c r="IZ82" s="50"/>
      <c r="JA82" s="129"/>
      <c r="JB82" s="50"/>
      <c r="JC82" s="51"/>
      <c r="JD82" s="50"/>
      <c r="JE82" s="51"/>
      <c r="JF82" s="50"/>
      <c r="JG82" s="51"/>
      <c r="JH82" s="52"/>
      <c r="JI82" s="48">
        <f t="shared" si="75"/>
        <v>0</v>
      </c>
      <c r="JJ82" s="136"/>
      <c r="JK82" s="140"/>
      <c r="JL82" s="129"/>
      <c r="JM82" s="50"/>
      <c r="JN82" s="51"/>
      <c r="JO82" s="52"/>
      <c r="JP82" s="48">
        <f t="shared" si="92"/>
        <v>0</v>
      </c>
      <c r="JQ82" s="51"/>
      <c r="JR82" s="52"/>
    </row>
    <row r="83" spans="1:278" ht="15" hidden="1" customHeight="1" x14ac:dyDescent="0.3">
      <c r="B83" s="37">
        <v>4458</v>
      </c>
      <c r="C83" s="30" t="s">
        <v>82</v>
      </c>
      <c r="D83" s="39">
        <v>2004</v>
      </c>
      <c r="E83" s="62">
        <f t="shared" si="85"/>
        <v>152.6</v>
      </c>
      <c r="F83" s="47" t="s">
        <v>414</v>
      </c>
      <c r="G83" s="47"/>
      <c r="H83" s="47" t="s">
        <v>487</v>
      </c>
      <c r="I83" s="47" t="s">
        <v>515</v>
      </c>
      <c r="J83" s="48">
        <f t="shared" si="95"/>
        <v>0</v>
      </c>
      <c r="K83" s="49"/>
      <c r="L83" s="50"/>
      <c r="M83" s="51"/>
      <c r="N83" s="50"/>
      <c r="O83" s="51"/>
      <c r="P83" s="52"/>
      <c r="Q83" s="48">
        <f t="shared" si="86"/>
        <v>0</v>
      </c>
      <c r="R83" s="49"/>
      <c r="S83" s="52"/>
      <c r="T83" s="48">
        <f t="shared" si="87"/>
        <v>0</v>
      </c>
      <c r="U83" s="49"/>
      <c r="V83" s="50"/>
      <c r="W83" s="51"/>
      <c r="X83" s="52"/>
      <c r="Y83" s="53">
        <f t="shared" si="96"/>
        <v>16.200000000000003</v>
      </c>
      <c r="Z83" s="148"/>
      <c r="AA83" s="55"/>
      <c r="AB83" s="148"/>
      <c r="AC83" s="55"/>
      <c r="AD83" s="148"/>
      <c r="AE83" s="55"/>
      <c r="AF83" s="148"/>
      <c r="AG83" s="55"/>
      <c r="AH83" s="148"/>
      <c r="AI83" s="55"/>
      <c r="AJ83" s="148"/>
      <c r="AK83" s="55"/>
      <c r="AL83" s="84">
        <v>7</v>
      </c>
      <c r="AM83" s="85">
        <f>12*0.9*1.5</f>
        <v>16.200000000000003</v>
      </c>
      <c r="AN83" s="148"/>
      <c r="AO83" s="88"/>
      <c r="AP83" s="95">
        <f t="shared" si="88"/>
        <v>0</v>
      </c>
      <c r="AQ83" s="97"/>
      <c r="AR83" s="92"/>
      <c r="AS83" s="89">
        <f>AU83+AW83+AY83+BA83+BC83</f>
        <v>8</v>
      </c>
      <c r="AT83" s="11">
        <v>9</v>
      </c>
      <c r="AU83" s="10">
        <f>10*0.8</f>
        <v>8</v>
      </c>
      <c r="AV83" s="11"/>
      <c r="AW83" s="10"/>
      <c r="AX83" s="11"/>
      <c r="AY83" s="10"/>
      <c r="AZ83" s="11"/>
      <c r="BA83" s="10"/>
      <c r="BB83" s="11"/>
      <c r="BC83" s="12"/>
      <c r="BD83" s="13">
        <f t="shared" si="77"/>
        <v>0</v>
      </c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3">
        <f>BS83+BU83+BW83+BY83+CA83+CC83</f>
        <v>18</v>
      </c>
      <c r="BR83" s="51"/>
      <c r="BS83" s="50"/>
      <c r="BT83" s="51"/>
      <c r="BU83" s="50"/>
      <c r="BV83" s="51"/>
      <c r="BW83" s="50"/>
      <c r="BX83" s="51"/>
      <c r="BY83" s="50"/>
      <c r="BZ83" s="51">
        <v>7</v>
      </c>
      <c r="CA83" s="50">
        <f>18</f>
        <v>18</v>
      </c>
      <c r="CB83" s="51"/>
      <c r="CC83" s="50"/>
      <c r="CD83" s="18">
        <v>7</v>
      </c>
      <c r="CE83" s="18" t="s">
        <v>65</v>
      </c>
      <c r="CF83" s="18">
        <v>7</v>
      </c>
      <c r="CG83" s="111" t="s">
        <v>65</v>
      </c>
      <c r="CH83" s="53">
        <f>CJ83+CL83+CR83+CT83</f>
        <v>26.4</v>
      </c>
      <c r="CI83" s="51"/>
      <c r="CJ83" s="50"/>
      <c r="CK83" s="51"/>
      <c r="CL83" s="50"/>
      <c r="CM83" s="18">
        <v>8</v>
      </c>
      <c r="CN83" s="17">
        <f>15*0.8</f>
        <v>12</v>
      </c>
      <c r="CO83" s="18">
        <v>8</v>
      </c>
      <c r="CP83" s="17">
        <f>15*0.8</f>
        <v>12</v>
      </c>
      <c r="CQ83" s="51">
        <v>5</v>
      </c>
      <c r="CR83" s="50">
        <f>18*0.8</f>
        <v>14.4</v>
      </c>
      <c r="CS83" s="101">
        <v>8</v>
      </c>
      <c r="CT83" s="103">
        <f>10*0.8*1.5</f>
        <v>12</v>
      </c>
      <c r="CU83" s="53">
        <f>CW83+CY83+DA83+DC83+DE83</f>
        <v>0</v>
      </c>
      <c r="CV83" s="51"/>
      <c r="CW83" s="50"/>
      <c r="CX83" s="51"/>
      <c r="CY83" s="50"/>
      <c r="CZ83" s="51"/>
      <c r="DA83" s="50"/>
      <c r="DB83" s="51"/>
      <c r="DC83" s="50"/>
      <c r="DD83" s="51"/>
      <c r="DE83" s="52"/>
      <c r="DF83" s="53">
        <f t="shared" si="89"/>
        <v>0</v>
      </c>
      <c r="DG83" s="51"/>
      <c r="DH83" s="50"/>
      <c r="DI83" s="51"/>
      <c r="DJ83" s="50"/>
      <c r="DK83" s="51"/>
      <c r="DL83" s="52"/>
      <c r="DM83" s="53">
        <f>DO83+DQ83+DS83+DU83+DW83+DY83+EA83+EC83</f>
        <v>0</v>
      </c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1"/>
      <c r="DY83" s="50"/>
      <c r="DZ83" s="51"/>
      <c r="EA83" s="50"/>
      <c r="EB83" s="51"/>
      <c r="EC83" s="52"/>
      <c r="ED83" s="53">
        <f>EF83+EH83+EJ83+EL83+EN83+EP83+ER83+ET83+EV83+EX83</f>
        <v>0</v>
      </c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1"/>
      <c r="EP83" s="50"/>
      <c r="EQ83" s="51"/>
      <c r="ER83" s="50"/>
      <c r="ES83" s="50"/>
      <c r="ET83" s="50"/>
      <c r="EU83" s="50"/>
      <c r="EV83" s="50"/>
      <c r="EW83" s="51"/>
      <c r="EX83" s="52"/>
      <c r="EY83" s="53">
        <f t="shared" si="90"/>
        <v>0</v>
      </c>
      <c r="EZ83" s="51"/>
      <c r="FA83" s="50"/>
      <c r="FB83" s="51"/>
      <c r="FC83" s="52"/>
      <c r="FD83" s="53">
        <f t="shared" si="78"/>
        <v>0</v>
      </c>
      <c r="FE83" s="51"/>
      <c r="FF83" s="50"/>
      <c r="FG83" s="51"/>
      <c r="FH83" s="50"/>
      <c r="FI83" s="51"/>
      <c r="FJ83" s="50"/>
      <c r="FK83" s="51"/>
      <c r="FL83" s="50"/>
      <c r="FM83" s="51"/>
      <c r="FN83" s="50"/>
      <c r="FO83" s="51"/>
      <c r="FP83" s="52"/>
      <c r="FQ83" s="53">
        <f>FS83+FU83+FW83+FY83+GA83+GC83</f>
        <v>0</v>
      </c>
      <c r="FR83" s="122"/>
      <c r="FS83" s="122"/>
      <c r="FT83" s="51"/>
      <c r="FU83" s="50"/>
      <c r="FV83" s="51"/>
      <c r="FW83" s="50"/>
      <c r="FX83" s="50"/>
      <c r="FY83" s="50"/>
      <c r="FZ83" s="50"/>
      <c r="GA83" s="50"/>
      <c r="GB83" s="51"/>
      <c r="GC83" s="52"/>
      <c r="GD83" s="53">
        <f>GF83+GH83+GJ83+GL83+GN83</f>
        <v>18</v>
      </c>
      <c r="GE83" s="51">
        <v>6</v>
      </c>
      <c r="GF83" s="50">
        <f>30*0.6</f>
        <v>18</v>
      </c>
      <c r="GG83" s="51"/>
      <c r="GH83" s="50"/>
      <c r="GI83" s="51"/>
      <c r="GJ83" s="50"/>
      <c r="GK83" s="51"/>
      <c r="GL83" s="50"/>
      <c r="GM83" s="51"/>
      <c r="GN83" s="52"/>
      <c r="GO83" s="48">
        <f>GQ83+GS83+HA83</f>
        <v>36</v>
      </c>
      <c r="GP83" s="136"/>
      <c r="GQ83" s="140"/>
      <c r="GR83" s="51">
        <v>3</v>
      </c>
      <c r="GS83" s="50">
        <f>45*0.8</f>
        <v>36</v>
      </c>
      <c r="GT83" s="18">
        <v>7</v>
      </c>
      <c r="GU83" s="17">
        <f>18*0.8</f>
        <v>14.4</v>
      </c>
      <c r="GV83" s="133">
        <v>5</v>
      </c>
      <c r="GW83" s="17">
        <f>18*0.8</f>
        <v>14.4</v>
      </c>
      <c r="GX83" s="18">
        <v>9</v>
      </c>
      <c r="GY83" s="18" t="s">
        <v>65</v>
      </c>
      <c r="GZ83" s="51"/>
      <c r="HA83" s="50"/>
      <c r="HB83" s="18">
        <v>3</v>
      </c>
      <c r="HC83" s="124">
        <f>30*0.8</f>
        <v>24</v>
      </c>
      <c r="HD83" s="48">
        <f>HF83+HH83+HJ83+HL83+HN83+HP83+HR83</f>
        <v>0</v>
      </c>
      <c r="HE83" s="136"/>
      <c r="HF83" s="140"/>
      <c r="HG83" s="51"/>
      <c r="HH83" s="50"/>
      <c r="HI83" s="51"/>
      <c r="HJ83" s="50"/>
      <c r="HK83" s="129"/>
      <c r="HL83" s="50"/>
      <c r="HM83" s="51"/>
      <c r="HN83" s="51"/>
      <c r="HO83" s="51"/>
      <c r="HP83" s="50"/>
      <c r="HQ83" s="51"/>
      <c r="HR83" s="52"/>
      <c r="HS83" s="48">
        <f t="shared" si="93"/>
        <v>0</v>
      </c>
      <c r="HT83" s="136"/>
      <c r="HU83" s="140"/>
      <c r="HV83" s="51"/>
      <c r="HW83" s="50"/>
      <c r="HX83" s="51"/>
      <c r="HY83" s="50"/>
      <c r="HZ83" s="129"/>
      <c r="IA83" s="50"/>
      <c r="IB83" s="51"/>
      <c r="IC83" s="50"/>
      <c r="ID83" s="51"/>
      <c r="IE83" s="51"/>
      <c r="IF83" s="129"/>
      <c r="IG83" s="51"/>
      <c r="IH83" s="129"/>
      <c r="II83" s="50"/>
      <c r="IJ83" s="51"/>
      <c r="IK83" s="52"/>
      <c r="IL83" s="48">
        <f t="shared" si="97"/>
        <v>0</v>
      </c>
      <c r="IM83" s="136"/>
      <c r="IN83" s="140"/>
      <c r="IO83" s="51"/>
      <c r="IP83" s="52"/>
      <c r="IQ83" s="48">
        <f t="shared" si="91"/>
        <v>0</v>
      </c>
      <c r="IR83" s="51"/>
      <c r="IS83" s="52"/>
      <c r="IT83" s="48">
        <f>IV83+IX83+IZ83+JB83+JD83+JF83</f>
        <v>30</v>
      </c>
      <c r="IU83" s="136"/>
      <c r="IV83" s="140"/>
      <c r="IW83" s="51"/>
      <c r="IX83" s="50"/>
      <c r="IY83" s="129"/>
      <c r="IZ83" s="50"/>
      <c r="JA83" s="129">
        <v>3</v>
      </c>
      <c r="JB83" s="50">
        <f>30</f>
        <v>30</v>
      </c>
      <c r="JC83" s="51"/>
      <c r="JD83" s="50"/>
      <c r="JE83" s="51"/>
      <c r="JF83" s="50"/>
      <c r="JG83" s="18">
        <v>4</v>
      </c>
      <c r="JH83" s="124">
        <f>20</f>
        <v>20</v>
      </c>
      <c r="JI83" s="48">
        <f t="shared" si="75"/>
        <v>0</v>
      </c>
      <c r="JJ83" s="136"/>
      <c r="JK83" s="140"/>
      <c r="JL83" s="129"/>
      <c r="JM83" s="50"/>
      <c r="JN83" s="51"/>
      <c r="JO83" s="52"/>
      <c r="JP83" s="48">
        <f t="shared" si="92"/>
        <v>0</v>
      </c>
      <c r="JQ83" s="51"/>
      <c r="JR83" s="52"/>
    </row>
    <row r="84" spans="1:278" ht="15" hidden="1" customHeight="1" x14ac:dyDescent="0.3">
      <c r="B84" s="37">
        <v>4470</v>
      </c>
      <c r="C84" s="30" t="s">
        <v>7</v>
      </c>
      <c r="D84" s="39">
        <v>2004</v>
      </c>
      <c r="E84" s="62">
        <f t="shared" si="85"/>
        <v>151.85</v>
      </c>
      <c r="F84" s="47" t="s">
        <v>509</v>
      </c>
      <c r="G84" s="47"/>
      <c r="H84" s="47" t="s">
        <v>510</v>
      </c>
      <c r="I84" s="47" t="s">
        <v>511</v>
      </c>
      <c r="J84" s="48">
        <f t="shared" si="95"/>
        <v>0</v>
      </c>
      <c r="K84" s="49"/>
      <c r="L84" s="50"/>
      <c r="M84" s="51"/>
      <c r="N84" s="50"/>
      <c r="O84" s="51"/>
      <c r="P84" s="52"/>
      <c r="Q84" s="48">
        <f t="shared" si="86"/>
        <v>0</v>
      </c>
      <c r="R84" s="49"/>
      <c r="S84" s="52"/>
      <c r="T84" s="48">
        <f t="shared" si="87"/>
        <v>0</v>
      </c>
      <c r="U84" s="49"/>
      <c r="V84" s="50"/>
      <c r="W84" s="51"/>
      <c r="X84" s="52"/>
      <c r="Y84" s="53">
        <f t="shared" si="96"/>
        <v>20.25</v>
      </c>
      <c r="Z84" s="54"/>
      <c r="AA84" s="55"/>
      <c r="AB84" s="120"/>
      <c r="AC84" s="55"/>
      <c r="AD84" s="114"/>
      <c r="AE84" s="55"/>
      <c r="AF84" s="105"/>
      <c r="AG84" s="55"/>
      <c r="AH84" s="148"/>
      <c r="AI84" s="55"/>
      <c r="AJ84" s="54"/>
      <c r="AK84" s="55"/>
      <c r="AL84" s="84">
        <v>6</v>
      </c>
      <c r="AM84" s="85">
        <f>15*0.9*1.5</f>
        <v>20.25</v>
      </c>
      <c r="AN84" s="120"/>
      <c r="AO84" s="88"/>
      <c r="AP84" s="95">
        <f t="shared" si="88"/>
        <v>0</v>
      </c>
      <c r="AQ84" s="97"/>
      <c r="AR84" s="92"/>
      <c r="AS84" s="89">
        <f>AU84+AW84+AY84+BA84+BC84</f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>
        <f t="shared" si="77"/>
        <v>0</v>
      </c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>BS84+BU84+BW84+BY84+CA84+CC84+CE84</f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18">
        <v>6</v>
      </c>
      <c r="CG84" s="111" t="s">
        <v>65</v>
      </c>
      <c r="CH84" s="53">
        <f>CJ84+CL84+CN84+CP84+CR84+CT84</f>
        <v>37.6</v>
      </c>
      <c r="CI84" s="51"/>
      <c r="CJ84" s="50"/>
      <c r="CK84" s="51"/>
      <c r="CL84" s="50"/>
      <c r="CM84" s="51"/>
      <c r="CN84" s="50"/>
      <c r="CO84" s="51"/>
      <c r="CP84" s="50"/>
      <c r="CQ84" s="51">
        <v>4</v>
      </c>
      <c r="CR84" s="50">
        <f>20*0.8</f>
        <v>16</v>
      </c>
      <c r="CS84" s="101">
        <v>5</v>
      </c>
      <c r="CT84" s="103">
        <f>18*0.8*1.5</f>
        <v>21.6</v>
      </c>
      <c r="CU84" s="53">
        <f>CW84+CY84+DA84+DC84+DE84</f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>
        <f t="shared" si="89"/>
        <v>0</v>
      </c>
      <c r="DG84" s="51"/>
      <c r="DH84" s="50"/>
      <c r="DI84" s="51"/>
      <c r="DJ84" s="50"/>
      <c r="DK84" s="51"/>
      <c r="DL84" s="52"/>
      <c r="DM84" s="53">
        <f>DO84+DQ84+DS84+DU84+DW84+DY84+EA84+EC84</f>
        <v>0</v>
      </c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>
        <f>EF84+EH84+EJ84+EL84+EN84+EP84+ER84+ET84+EV84+EX84</f>
        <v>0</v>
      </c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90"/>
        <v>0</v>
      </c>
      <c r="EZ84" s="51"/>
      <c r="FA84" s="50"/>
      <c r="FB84" s="51"/>
      <c r="FC84" s="52"/>
      <c r="FD84" s="53">
        <f t="shared" si="78"/>
        <v>0</v>
      </c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>
        <f>FS84+FU84+FW84+FY84+GA84+GC84</f>
        <v>0</v>
      </c>
      <c r="FR84" s="122"/>
      <c r="FS84" s="122"/>
      <c r="FT84" s="51"/>
      <c r="FU84" s="50"/>
      <c r="FV84" s="51"/>
      <c r="FW84" s="50"/>
      <c r="FX84" s="50"/>
      <c r="FY84" s="50"/>
      <c r="FZ84" s="50"/>
      <c r="GA84" s="50"/>
      <c r="GB84" s="51"/>
      <c r="GC84" s="52"/>
      <c r="GD84" s="53">
        <f>GF84+GH84+GJ84+GL84+GN84</f>
        <v>0</v>
      </c>
      <c r="GE84" s="51"/>
      <c r="GF84" s="50"/>
      <c r="GG84" s="51"/>
      <c r="GH84" s="50"/>
      <c r="GI84" s="51"/>
      <c r="GJ84" s="50"/>
      <c r="GK84" s="51"/>
      <c r="GL84" s="50"/>
      <c r="GM84" s="51"/>
      <c r="GN84" s="52"/>
      <c r="GO84" s="48">
        <f>GQ84+GS84+GU84+GW84+GY84+HA84</f>
        <v>64</v>
      </c>
      <c r="GP84" s="136"/>
      <c r="GQ84" s="140"/>
      <c r="GR84" s="51"/>
      <c r="GS84" s="50"/>
      <c r="GT84" s="51"/>
      <c r="GU84" s="50"/>
      <c r="GV84" s="129">
        <v>4</v>
      </c>
      <c r="GW84" s="50">
        <f>20*0.8</f>
        <v>16</v>
      </c>
      <c r="GX84" s="101">
        <v>2</v>
      </c>
      <c r="GY84" s="102">
        <f>40*0.8*1.5</f>
        <v>48</v>
      </c>
      <c r="GZ84" s="51"/>
      <c r="HA84" s="50"/>
      <c r="HB84" s="18">
        <v>5</v>
      </c>
      <c r="HC84" s="124">
        <f>18*0.8</f>
        <v>14.4</v>
      </c>
      <c r="HD84" s="48">
        <f>HF84+HH84+HJ84+HL84+HN84+HP84+HR84</f>
        <v>0</v>
      </c>
      <c r="HE84" s="136"/>
      <c r="HF84" s="140"/>
      <c r="HG84" s="51"/>
      <c r="HH84" s="50"/>
      <c r="HI84" s="51"/>
      <c r="HJ84" s="50"/>
      <c r="HK84" s="129"/>
      <c r="HL84" s="50"/>
      <c r="HM84" s="51"/>
      <c r="HN84" s="50"/>
      <c r="HO84" s="51"/>
      <c r="HP84" s="50"/>
      <c r="HQ84" s="51"/>
      <c r="HR84" s="52"/>
      <c r="HS84" s="48">
        <f t="shared" si="93"/>
        <v>0</v>
      </c>
      <c r="HT84" s="136"/>
      <c r="HU84" s="140"/>
      <c r="HV84" s="51"/>
      <c r="HW84" s="50"/>
      <c r="HX84" s="51"/>
      <c r="HY84" s="50"/>
      <c r="HZ84" s="129"/>
      <c r="IA84" s="50"/>
      <c r="IB84" s="51"/>
      <c r="IC84" s="50"/>
      <c r="ID84" s="51"/>
      <c r="IE84" s="50"/>
      <c r="IF84" s="129"/>
      <c r="IG84" s="50"/>
      <c r="IH84" s="129"/>
      <c r="II84" s="50"/>
      <c r="IJ84" s="51"/>
      <c r="IK84" s="52"/>
      <c r="IL84" s="48">
        <f t="shared" si="97"/>
        <v>0</v>
      </c>
      <c r="IM84" s="136"/>
      <c r="IN84" s="140"/>
      <c r="IO84" s="51"/>
      <c r="IP84" s="52"/>
      <c r="IQ84" s="48">
        <f t="shared" si="91"/>
        <v>0</v>
      </c>
      <c r="IR84" s="51"/>
      <c r="IS84" s="52"/>
      <c r="IT84" s="48">
        <f>IV84+IX84+IZ84+JF84+JH84</f>
        <v>30</v>
      </c>
      <c r="IU84" s="136"/>
      <c r="IV84" s="140"/>
      <c r="IW84" s="51"/>
      <c r="IX84" s="50"/>
      <c r="IY84" s="129"/>
      <c r="IZ84" s="50"/>
      <c r="JA84" s="133">
        <v>9</v>
      </c>
      <c r="JB84" s="17">
        <f>5</f>
        <v>5</v>
      </c>
      <c r="JC84" s="18">
        <v>7</v>
      </c>
      <c r="JD84" s="17">
        <f>12</f>
        <v>12</v>
      </c>
      <c r="JE84" s="51">
        <v>3</v>
      </c>
      <c r="JF84" s="50">
        <f>30</f>
        <v>30</v>
      </c>
      <c r="JG84" s="51"/>
      <c r="JH84" s="52"/>
      <c r="JI84" s="48">
        <f t="shared" si="75"/>
        <v>0</v>
      </c>
      <c r="JJ84" s="136"/>
      <c r="JK84" s="140"/>
      <c r="JL84" s="129"/>
      <c r="JM84" s="50"/>
      <c r="JN84" s="51"/>
      <c r="JO84" s="52"/>
      <c r="JP84" s="48">
        <f t="shared" si="92"/>
        <v>0</v>
      </c>
      <c r="JQ84" s="51"/>
      <c r="JR84" s="52"/>
    </row>
    <row r="85" spans="1:278" ht="15" customHeight="1" x14ac:dyDescent="0.3">
      <c r="A85" s="27">
        <v>22</v>
      </c>
      <c r="B85" s="37">
        <v>6593</v>
      </c>
      <c r="C85" s="30" t="s">
        <v>220</v>
      </c>
      <c r="D85" s="38">
        <v>2008</v>
      </c>
      <c r="E85" s="62">
        <f t="shared" si="85"/>
        <v>114.2</v>
      </c>
      <c r="F85" s="47" t="s">
        <v>437</v>
      </c>
      <c r="G85" s="47"/>
      <c r="H85" s="47" t="s">
        <v>449</v>
      </c>
      <c r="I85" s="47" t="s">
        <v>438</v>
      </c>
      <c r="J85" s="48">
        <f t="shared" si="95"/>
        <v>10</v>
      </c>
      <c r="K85" s="49"/>
      <c r="L85" s="50"/>
      <c r="M85" s="51">
        <v>7</v>
      </c>
      <c r="N85" s="50">
        <f>25*0.4</f>
        <v>10</v>
      </c>
      <c r="O85" s="51"/>
      <c r="P85" s="52"/>
      <c r="Q85" s="48">
        <f t="shared" si="86"/>
        <v>0</v>
      </c>
      <c r="R85" s="49"/>
      <c r="S85" s="52"/>
      <c r="T85" s="48">
        <f t="shared" si="87"/>
        <v>0</v>
      </c>
      <c r="U85" s="49"/>
      <c r="V85" s="50"/>
      <c r="W85" s="51"/>
      <c r="X85" s="52"/>
      <c r="Y85" s="53">
        <f t="shared" si="96"/>
        <v>0</v>
      </c>
      <c r="Z85" s="110"/>
      <c r="AA85" s="55"/>
      <c r="AB85" s="110"/>
      <c r="AC85" s="55"/>
      <c r="AD85" s="110"/>
      <c r="AE85" s="55"/>
      <c r="AF85" s="110"/>
      <c r="AG85" s="55"/>
      <c r="AH85" s="120"/>
      <c r="AI85" s="55"/>
      <c r="AJ85" s="120"/>
      <c r="AK85" s="55"/>
      <c r="AL85" s="120"/>
      <c r="AM85" s="55"/>
      <c r="AN85" s="110"/>
      <c r="AO85" s="88"/>
      <c r="AP85" s="95">
        <f t="shared" si="88"/>
        <v>0</v>
      </c>
      <c r="AQ85" s="97"/>
      <c r="AR85" s="92"/>
      <c r="AS85" s="89"/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>
        <f t="shared" si="77"/>
        <v>42</v>
      </c>
      <c r="BE85" s="11"/>
      <c r="BF85" s="10"/>
      <c r="BG85" s="11"/>
      <c r="BH85" s="10"/>
      <c r="BI85" s="101">
        <v>8</v>
      </c>
      <c r="BJ85" s="102">
        <f>20*0.7*1.5</f>
        <v>21</v>
      </c>
      <c r="BK85" s="11"/>
      <c r="BL85" s="10"/>
      <c r="BM85" s="11"/>
      <c r="BN85" s="10"/>
      <c r="BO85" s="101">
        <v>4</v>
      </c>
      <c r="BP85" s="103">
        <f>20*0.7*1.5</f>
        <v>21</v>
      </c>
      <c r="BQ85" s="13">
        <f t="shared" ref="BQ85:BQ93" si="98">BS85+BU85+BW85+BY85+CA85+CC85+CE85+CG85</f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53"/>
      <c r="CI85" s="51"/>
      <c r="CJ85" s="50"/>
      <c r="CK85" s="51"/>
      <c r="CL85" s="50"/>
      <c r="CM85" s="51"/>
      <c r="CN85" s="50"/>
      <c r="CO85" s="51"/>
      <c r="CP85" s="50"/>
      <c r="CQ85" s="51"/>
      <c r="CR85" s="50"/>
      <c r="CS85" s="51"/>
      <c r="CT85" s="52"/>
      <c r="CU85" s="53"/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>
        <f t="shared" si="89"/>
        <v>0</v>
      </c>
      <c r="DG85" s="51"/>
      <c r="DH85" s="50"/>
      <c r="DI85" s="51"/>
      <c r="DJ85" s="50"/>
      <c r="DK85" s="51"/>
      <c r="DL85" s="52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1"/>
      <c r="EP85" s="50"/>
      <c r="EQ85" s="51"/>
      <c r="ER85" s="50"/>
      <c r="ES85" s="50"/>
      <c r="ET85" s="50"/>
      <c r="EU85" s="50"/>
      <c r="EV85" s="50"/>
      <c r="EW85" s="51"/>
      <c r="EX85" s="52"/>
      <c r="EY85" s="53">
        <f t="shared" si="90"/>
        <v>0</v>
      </c>
      <c r="EZ85" s="51"/>
      <c r="FA85" s="50"/>
      <c r="FB85" s="51"/>
      <c r="FC85" s="52"/>
      <c r="FD85" s="53">
        <f>FF85+FH85+FN85+FP85</f>
        <v>32</v>
      </c>
      <c r="FE85" s="51"/>
      <c r="FF85" s="50"/>
      <c r="FG85" s="51"/>
      <c r="FH85" s="50"/>
      <c r="FI85" s="18">
        <v>7</v>
      </c>
      <c r="FJ85" s="17">
        <f>25*0.4</f>
        <v>10</v>
      </c>
      <c r="FK85" s="18">
        <v>2</v>
      </c>
      <c r="FL85" s="17">
        <f>60*0.4</f>
        <v>24</v>
      </c>
      <c r="FM85" s="51">
        <v>1</v>
      </c>
      <c r="FN85" s="50">
        <f>80*0.4</f>
        <v>32</v>
      </c>
      <c r="FO85" s="51"/>
      <c r="FP85" s="52"/>
      <c r="FQ85" s="53">
        <f>FS85+FU85+FY85+GA85+GC85</f>
        <v>18.2</v>
      </c>
      <c r="FR85" s="153"/>
      <c r="FS85" s="150"/>
      <c r="FT85" s="51">
        <v>5</v>
      </c>
      <c r="FU85" s="50">
        <f>26*0.7</f>
        <v>18.2</v>
      </c>
      <c r="FV85" s="18">
        <v>6</v>
      </c>
      <c r="FW85" s="17">
        <f>22*0.7</f>
        <v>15.399999999999999</v>
      </c>
      <c r="FX85" s="51"/>
      <c r="FY85" s="50"/>
      <c r="FZ85" s="51"/>
      <c r="GA85" s="50"/>
      <c r="GB85" s="51"/>
      <c r="GC85" s="52"/>
      <c r="GD85" s="53"/>
      <c r="GE85" s="51"/>
      <c r="GF85" s="50"/>
      <c r="GG85" s="51"/>
      <c r="GH85" s="50"/>
      <c r="GI85" s="51"/>
      <c r="GJ85" s="50"/>
      <c r="GK85" s="51"/>
      <c r="GL85" s="50"/>
      <c r="GM85" s="51"/>
      <c r="GN85" s="52"/>
      <c r="GO85" s="48"/>
      <c r="GP85" s="136"/>
      <c r="GQ85" s="140"/>
      <c r="GR85" s="51"/>
      <c r="GS85" s="50"/>
      <c r="GT85" s="51"/>
      <c r="GU85" s="50"/>
      <c r="GV85" s="129"/>
      <c r="GW85" s="50"/>
      <c r="GX85" s="51"/>
      <c r="GY85" s="50"/>
      <c r="GZ85" s="51"/>
      <c r="HA85" s="50"/>
      <c r="HB85" s="51"/>
      <c r="HC85" s="52"/>
      <c r="HD85" s="48">
        <f>HF85+HH85+HJ85+HL85+HN85</f>
        <v>12</v>
      </c>
      <c r="HE85" s="136"/>
      <c r="HF85" s="140"/>
      <c r="HG85" s="51"/>
      <c r="HH85" s="50"/>
      <c r="HI85" s="101">
        <v>9</v>
      </c>
      <c r="HJ85" s="102">
        <f>10*0.8*1.5</f>
        <v>12</v>
      </c>
      <c r="HK85" s="129"/>
      <c r="HL85" s="50"/>
      <c r="HM85" s="51"/>
      <c r="HN85" s="50"/>
      <c r="HO85" s="18">
        <v>6</v>
      </c>
      <c r="HP85" s="18" t="s">
        <v>65</v>
      </c>
      <c r="HQ85" s="18">
        <v>7</v>
      </c>
      <c r="HR85" s="111" t="s">
        <v>65</v>
      </c>
      <c r="HS85" s="48">
        <f t="shared" si="93"/>
        <v>0</v>
      </c>
      <c r="HT85" s="136"/>
      <c r="HU85" s="140"/>
      <c r="HV85" s="51"/>
      <c r="HW85" s="50"/>
      <c r="HX85" s="51"/>
      <c r="HY85" s="50"/>
      <c r="HZ85" s="129"/>
      <c r="IA85" s="50"/>
      <c r="IB85" s="51"/>
      <c r="IC85" s="50"/>
      <c r="ID85" s="51"/>
      <c r="IE85" s="50"/>
      <c r="IF85" s="129"/>
      <c r="IG85" s="50"/>
      <c r="IH85" s="129"/>
      <c r="II85" s="50"/>
      <c r="IJ85" s="51"/>
      <c r="IK85" s="52"/>
      <c r="IL85" s="48">
        <f t="shared" si="97"/>
        <v>0</v>
      </c>
      <c r="IM85" s="136"/>
      <c r="IN85" s="140"/>
      <c r="IO85" s="51"/>
      <c r="IP85" s="52"/>
      <c r="IQ85" s="48">
        <f t="shared" si="91"/>
        <v>0</v>
      </c>
      <c r="IR85" s="51"/>
      <c r="IS85" s="52"/>
      <c r="IT85" s="48">
        <f>IV85+IX85+IZ85+JB85+JD85+JF85+JH85</f>
        <v>0</v>
      </c>
      <c r="IU85" s="136"/>
      <c r="IV85" s="140"/>
      <c r="IW85" s="51"/>
      <c r="IX85" s="50"/>
      <c r="IY85" s="129"/>
      <c r="IZ85" s="50"/>
      <c r="JA85" s="129"/>
      <c r="JB85" s="50"/>
      <c r="JC85" s="51"/>
      <c r="JD85" s="50"/>
      <c r="JE85" s="51"/>
      <c r="JF85" s="50"/>
      <c r="JG85" s="51"/>
      <c r="JH85" s="52"/>
      <c r="JI85" s="48">
        <f t="shared" si="75"/>
        <v>0</v>
      </c>
      <c r="JJ85" s="136"/>
      <c r="JK85" s="140"/>
      <c r="JL85" s="129"/>
      <c r="JM85" s="50"/>
      <c r="JN85" s="51"/>
      <c r="JO85" s="52"/>
      <c r="JP85" s="48">
        <f t="shared" si="92"/>
        <v>0</v>
      </c>
      <c r="JQ85" s="51"/>
      <c r="JR85" s="52"/>
    </row>
    <row r="86" spans="1:278" ht="15" customHeight="1" x14ac:dyDescent="0.3">
      <c r="A86" s="176">
        <v>23</v>
      </c>
      <c r="B86" s="177">
        <v>6814</v>
      </c>
      <c r="C86" s="178" t="s">
        <v>527</v>
      </c>
      <c r="D86" s="179">
        <v>2008</v>
      </c>
      <c r="E86" s="180">
        <f t="shared" si="85"/>
        <v>96.300000000000011</v>
      </c>
      <c r="F86" s="181" t="s">
        <v>407</v>
      </c>
      <c r="G86" s="181"/>
      <c r="H86" s="47" t="s">
        <v>441</v>
      </c>
      <c r="I86" s="47" t="s">
        <v>528</v>
      </c>
      <c r="J86" s="182">
        <f t="shared" si="95"/>
        <v>0</v>
      </c>
      <c r="K86" s="49"/>
      <c r="L86" s="50"/>
      <c r="M86" s="51"/>
      <c r="N86" s="50"/>
      <c r="O86" s="51"/>
      <c r="P86" s="52"/>
      <c r="Q86" s="182">
        <f t="shared" si="86"/>
        <v>0</v>
      </c>
      <c r="R86" s="49"/>
      <c r="S86" s="52"/>
      <c r="T86" s="48">
        <f t="shared" si="87"/>
        <v>0</v>
      </c>
      <c r="U86" s="49"/>
      <c r="V86" s="50"/>
      <c r="W86" s="51"/>
      <c r="X86" s="52"/>
      <c r="Y86" s="183">
        <f t="shared" si="96"/>
        <v>0</v>
      </c>
      <c r="Z86" s="148"/>
      <c r="AA86" s="55"/>
      <c r="AB86" s="148"/>
      <c r="AC86" s="55"/>
      <c r="AD86" s="148"/>
      <c r="AE86" s="55"/>
      <c r="AF86" s="148"/>
      <c r="AG86" s="55"/>
      <c r="AH86" s="148"/>
      <c r="AI86" s="55"/>
      <c r="AJ86" s="148"/>
      <c r="AK86" s="55"/>
      <c r="AL86" s="148"/>
      <c r="AM86" s="55"/>
      <c r="AN86" s="148"/>
      <c r="AO86" s="88"/>
      <c r="AP86" s="95">
        <f t="shared" si="88"/>
        <v>0</v>
      </c>
      <c r="AQ86" s="97"/>
      <c r="AR86" s="92"/>
      <c r="AS86" s="89"/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83">
        <f t="shared" si="77"/>
        <v>15.399999999999999</v>
      </c>
      <c r="BE86" s="11"/>
      <c r="BF86" s="10"/>
      <c r="BG86" s="11">
        <v>9</v>
      </c>
      <c r="BH86" s="10">
        <f>10*0.7</f>
        <v>7</v>
      </c>
      <c r="BI86" s="11"/>
      <c r="BJ86" s="10"/>
      <c r="BK86" s="101">
        <v>9</v>
      </c>
      <c r="BL86" s="102">
        <f>8*0.7*1.5</f>
        <v>8.3999999999999986</v>
      </c>
      <c r="BM86" s="11"/>
      <c r="BN86" s="10"/>
      <c r="BO86" s="11"/>
      <c r="BP86" s="12"/>
      <c r="BQ86" s="183">
        <f t="shared" si="98"/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/>
      <c r="CI86" s="51"/>
      <c r="CJ86" s="50"/>
      <c r="CK86" s="51"/>
      <c r="CL86" s="50"/>
      <c r="CM86" s="51"/>
      <c r="CN86" s="50"/>
      <c r="CO86" s="51"/>
      <c r="CP86" s="50"/>
      <c r="CQ86" s="51"/>
      <c r="CR86" s="50"/>
      <c r="CS86" s="51"/>
      <c r="CT86" s="52"/>
      <c r="CU86" s="53"/>
      <c r="CV86" s="51"/>
      <c r="CW86" s="50"/>
      <c r="CX86" s="51"/>
      <c r="CY86" s="50"/>
      <c r="CZ86" s="51"/>
      <c r="DA86" s="50"/>
      <c r="DB86" s="51"/>
      <c r="DC86" s="50"/>
      <c r="DD86" s="51"/>
      <c r="DE86" s="52"/>
      <c r="DF86" s="183">
        <f t="shared" si="89"/>
        <v>0</v>
      </c>
      <c r="DG86" s="51"/>
      <c r="DH86" s="50"/>
      <c r="DI86" s="51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1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90"/>
        <v>0</v>
      </c>
      <c r="EZ86" s="51"/>
      <c r="FA86" s="50"/>
      <c r="FB86" s="51"/>
      <c r="FC86" s="52"/>
      <c r="FD86" s="183">
        <f>FH86+FJ86+FL86+FN86+FP86</f>
        <v>12</v>
      </c>
      <c r="FE86" s="18">
        <v>7</v>
      </c>
      <c r="FF86" s="17">
        <f>25*0.4</f>
        <v>10</v>
      </c>
      <c r="FG86" s="51"/>
      <c r="FH86" s="50"/>
      <c r="FI86" s="51"/>
      <c r="FJ86" s="50"/>
      <c r="FK86" s="51">
        <v>4</v>
      </c>
      <c r="FL86" s="50">
        <f>30*0.4</f>
        <v>12</v>
      </c>
      <c r="FM86" s="51"/>
      <c r="FN86" s="50"/>
      <c r="FO86" s="51"/>
      <c r="FP86" s="52"/>
      <c r="FQ86" s="183">
        <f>FS86+FW86+GA86+GC86</f>
        <v>38.5</v>
      </c>
      <c r="FR86" s="153"/>
      <c r="FS86" s="150"/>
      <c r="FT86" s="18">
        <v>6</v>
      </c>
      <c r="FU86" s="17">
        <f>22*0.7</f>
        <v>15.399999999999999</v>
      </c>
      <c r="FV86" s="51"/>
      <c r="FW86" s="50"/>
      <c r="FX86" s="18">
        <v>3</v>
      </c>
      <c r="FY86" s="17">
        <f>30*0.7</f>
        <v>21</v>
      </c>
      <c r="FZ86" s="76">
        <v>1</v>
      </c>
      <c r="GA86" s="75">
        <f>55*0.7</f>
        <v>38.5</v>
      </c>
      <c r="GB86" s="51"/>
      <c r="GC86" s="52"/>
      <c r="GD86" s="53"/>
      <c r="GE86" s="51"/>
      <c r="GF86" s="50"/>
      <c r="GG86" s="51"/>
      <c r="GH86" s="50"/>
      <c r="GI86" s="51"/>
      <c r="GJ86" s="50"/>
      <c r="GK86" s="51"/>
      <c r="GL86" s="50"/>
      <c r="GM86" s="51"/>
      <c r="GN86" s="52"/>
      <c r="GO86" s="48"/>
      <c r="GP86" s="136"/>
      <c r="GQ86" s="140"/>
      <c r="GR86" s="51"/>
      <c r="GS86" s="50"/>
      <c r="GT86" s="51"/>
      <c r="GU86" s="50"/>
      <c r="GV86" s="129"/>
      <c r="GW86" s="50"/>
      <c r="GX86" s="51"/>
      <c r="GY86" s="50"/>
      <c r="GZ86" s="76"/>
      <c r="HA86" s="75"/>
      <c r="HB86" s="51"/>
      <c r="HC86" s="52"/>
      <c r="HD86" s="182">
        <f>HF86+HH86+HJ86+HL86+HN86+HP86+HR86</f>
        <v>30.4</v>
      </c>
      <c r="HE86" s="136"/>
      <c r="HF86" s="140"/>
      <c r="HG86" s="51"/>
      <c r="HH86" s="50"/>
      <c r="HI86" s="51"/>
      <c r="HJ86" s="50"/>
      <c r="HK86" s="129">
        <v>9</v>
      </c>
      <c r="HL86" s="50">
        <f>8*0.8</f>
        <v>6.4</v>
      </c>
      <c r="HM86" s="51"/>
      <c r="HN86" s="50"/>
      <c r="HO86" s="170">
        <v>4</v>
      </c>
      <c r="HP86" s="171">
        <f>20*0.8*1.5</f>
        <v>24</v>
      </c>
      <c r="HQ86" s="51"/>
      <c r="HR86" s="52"/>
      <c r="HS86" s="48">
        <f t="shared" si="93"/>
        <v>0</v>
      </c>
      <c r="HT86" s="136"/>
      <c r="HU86" s="140"/>
      <c r="HV86" s="51"/>
      <c r="HW86" s="50"/>
      <c r="HX86" s="51"/>
      <c r="HY86" s="50"/>
      <c r="HZ86" s="129"/>
      <c r="IA86" s="50"/>
      <c r="IB86" s="51"/>
      <c r="IC86" s="50"/>
      <c r="ID86" s="51"/>
      <c r="IE86" s="50"/>
      <c r="IF86" s="131"/>
      <c r="IG86" s="75"/>
      <c r="IH86" s="131"/>
      <c r="II86" s="75"/>
      <c r="IJ86" s="51"/>
      <c r="IK86" s="52"/>
      <c r="IL86" s="182">
        <f t="shared" si="97"/>
        <v>0</v>
      </c>
      <c r="IM86" s="136"/>
      <c r="IN86" s="140"/>
      <c r="IO86" s="51"/>
      <c r="IP86" s="52"/>
      <c r="IQ86" s="182">
        <f t="shared" si="91"/>
        <v>0</v>
      </c>
      <c r="IR86" s="51"/>
      <c r="IS86" s="52"/>
      <c r="IT86" s="182">
        <f>IV86+IX86+IZ86+JB86+JD86+JF86+JH86</f>
        <v>0</v>
      </c>
      <c r="IU86" s="136"/>
      <c r="IV86" s="140"/>
      <c r="IW86" s="51"/>
      <c r="IX86" s="50"/>
      <c r="IY86" s="129"/>
      <c r="IZ86" s="50"/>
      <c r="JA86" s="129"/>
      <c r="JB86" s="50"/>
      <c r="JC86" s="51"/>
      <c r="JD86" s="50"/>
      <c r="JE86" s="51"/>
      <c r="JF86" s="50"/>
      <c r="JG86" s="51"/>
      <c r="JH86" s="52"/>
      <c r="JI86" s="182">
        <f t="shared" si="75"/>
        <v>0</v>
      </c>
      <c r="JJ86" s="136"/>
      <c r="JK86" s="140"/>
      <c r="JL86" s="129"/>
      <c r="JM86" s="50"/>
      <c r="JN86" s="51"/>
      <c r="JO86" s="52"/>
      <c r="JP86" s="182">
        <f t="shared" si="92"/>
        <v>0</v>
      </c>
      <c r="JQ86" s="51"/>
      <c r="JR86" s="52"/>
    </row>
    <row r="87" spans="1:278" ht="15" hidden="1" customHeight="1" x14ac:dyDescent="0.3">
      <c r="B87" s="37">
        <v>6840</v>
      </c>
      <c r="C87" s="30" t="s">
        <v>302</v>
      </c>
      <c r="D87" s="38">
        <v>2006</v>
      </c>
      <c r="E87" s="62">
        <f t="shared" si="85"/>
        <v>142.6</v>
      </c>
      <c r="F87" s="47" t="s">
        <v>420</v>
      </c>
      <c r="G87" s="47"/>
      <c r="H87" s="47" t="s">
        <v>466</v>
      </c>
      <c r="I87" s="47" t="s">
        <v>517</v>
      </c>
      <c r="J87" s="48">
        <f t="shared" si="95"/>
        <v>0</v>
      </c>
      <c r="K87" s="49"/>
      <c r="L87" s="50"/>
      <c r="M87" s="51"/>
      <c r="N87" s="50"/>
      <c r="O87" s="51"/>
      <c r="P87" s="52"/>
      <c r="Q87" s="48">
        <f t="shared" si="86"/>
        <v>0</v>
      </c>
      <c r="R87" s="49"/>
      <c r="S87" s="52"/>
      <c r="T87" s="48">
        <f t="shared" si="87"/>
        <v>0</v>
      </c>
      <c r="U87" s="49"/>
      <c r="V87" s="50"/>
      <c r="W87" s="51"/>
      <c r="X87" s="52"/>
      <c r="Y87" s="53">
        <f>AA87+AC87+AE87+AG87+AI87+AK87+AO87</f>
        <v>0</v>
      </c>
      <c r="Z87" s="148"/>
      <c r="AA87" s="55"/>
      <c r="AB87" s="54"/>
      <c r="AC87" s="55"/>
      <c r="AD87" s="54"/>
      <c r="AE87" s="55"/>
      <c r="AF87" s="54"/>
      <c r="AG87" s="55"/>
      <c r="AH87" s="54"/>
      <c r="AI87" s="55"/>
      <c r="AJ87" s="117"/>
      <c r="AK87" s="55"/>
      <c r="AL87" s="14">
        <v>8</v>
      </c>
      <c r="AM87" s="14" t="s">
        <v>65</v>
      </c>
      <c r="AN87" s="54"/>
      <c r="AO87" s="88"/>
      <c r="AP87" s="95">
        <f t="shared" si="88"/>
        <v>0</v>
      </c>
      <c r="AQ87" s="97"/>
      <c r="AR87" s="92"/>
      <c r="AS87" s="89">
        <f>AU87+AW87+AY87+BA87+BC87</f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>
        <f t="shared" si="77"/>
        <v>0</v>
      </c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11"/>
      <c r="BP87" s="22"/>
      <c r="BQ87" s="13">
        <f t="shared" si="98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108"/>
      <c r="CH87" s="53">
        <f>CJ87+CL87+CN87+CR87+CT87</f>
        <v>15.600000000000001</v>
      </c>
      <c r="CI87" s="51"/>
      <c r="CJ87" s="50"/>
      <c r="CK87" s="51"/>
      <c r="CL87" s="50"/>
      <c r="CM87" s="51"/>
      <c r="CN87" s="50"/>
      <c r="CO87" s="18">
        <v>9</v>
      </c>
      <c r="CP87" s="17">
        <f>8*0.8</f>
        <v>6.4</v>
      </c>
      <c r="CQ87" s="51">
        <v>7</v>
      </c>
      <c r="CR87" s="50">
        <f>12*0.8</f>
        <v>9.6000000000000014</v>
      </c>
      <c r="CS87" s="101">
        <v>9</v>
      </c>
      <c r="CT87" s="103">
        <f>5*0.8*1.5</f>
        <v>6</v>
      </c>
      <c r="CU87" s="53">
        <f>CW87+CY87+DA87+DC87+DE87</f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>
        <f t="shared" si="89"/>
        <v>0</v>
      </c>
      <c r="DG87" s="51"/>
      <c r="DH87" s="50"/>
      <c r="DI87" s="51"/>
      <c r="DJ87" s="50"/>
      <c r="DK87" s="51"/>
      <c r="DL87" s="52"/>
      <c r="DM87" s="53">
        <f>DO87+DQ87+DS87+DU87+DW87+DY87+EA87+EC87</f>
        <v>0</v>
      </c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  <c r="ED87" s="53">
        <f>EF87+EH87+EJ87+EL87+EN87+EP87+ER87+ET87+EV87+EX87</f>
        <v>0</v>
      </c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1"/>
      <c r="EP87" s="50"/>
      <c r="EQ87" s="51"/>
      <c r="ER87" s="50"/>
      <c r="ES87" s="50"/>
      <c r="ET87" s="50"/>
      <c r="EU87" s="50"/>
      <c r="EV87" s="50"/>
      <c r="EW87" s="51"/>
      <c r="EX87" s="52"/>
      <c r="EY87" s="53">
        <f t="shared" si="90"/>
        <v>0</v>
      </c>
      <c r="EZ87" s="51"/>
      <c r="FA87" s="50"/>
      <c r="FB87" s="51"/>
      <c r="FC87" s="52"/>
      <c r="FD87" s="53">
        <f>FF87+FH87+FJ87+FL87+FN87+FP87</f>
        <v>0</v>
      </c>
      <c r="FE87" s="51"/>
      <c r="FF87" s="50"/>
      <c r="FG87" s="51"/>
      <c r="FH87" s="50"/>
      <c r="FI87" s="51"/>
      <c r="FJ87" s="50"/>
      <c r="FK87" s="51"/>
      <c r="FL87" s="50"/>
      <c r="FM87" s="51"/>
      <c r="FN87" s="50"/>
      <c r="FO87" s="51"/>
      <c r="FP87" s="52"/>
      <c r="FQ87" s="53">
        <f>FS87+FU87+FW87+FY87+GA87+GC87</f>
        <v>0</v>
      </c>
      <c r="FR87" s="122"/>
      <c r="FS87" s="122"/>
      <c r="FT87" s="51"/>
      <c r="FU87" s="50"/>
      <c r="FV87" s="51"/>
      <c r="FW87" s="50"/>
      <c r="FX87" s="50"/>
      <c r="FY87" s="50"/>
      <c r="FZ87" s="50"/>
      <c r="GA87" s="50"/>
      <c r="GB87" s="51"/>
      <c r="GC87" s="52"/>
      <c r="GD87" s="53">
        <f>GF87+GH87+GJ87+GL87</f>
        <v>48</v>
      </c>
      <c r="GE87" s="51"/>
      <c r="GF87" s="50"/>
      <c r="GG87" s="51"/>
      <c r="GH87" s="50"/>
      <c r="GI87" s="51"/>
      <c r="GJ87" s="50"/>
      <c r="GK87" s="51">
        <v>1</v>
      </c>
      <c r="GL87" s="50">
        <f>80*0.6</f>
        <v>48</v>
      </c>
      <c r="GM87" s="18">
        <v>3</v>
      </c>
      <c r="GN87" s="124">
        <f>45*0.6</f>
        <v>27</v>
      </c>
      <c r="GO87" s="48">
        <f>GQ87+GS87+GU87</f>
        <v>64</v>
      </c>
      <c r="GP87" s="136"/>
      <c r="GQ87" s="140"/>
      <c r="GR87" s="51"/>
      <c r="GS87" s="50"/>
      <c r="GT87" s="51">
        <v>1</v>
      </c>
      <c r="GU87" s="50">
        <f>80*0.8</f>
        <v>64</v>
      </c>
      <c r="GV87" s="133">
        <v>6</v>
      </c>
      <c r="GW87" s="17">
        <f>15*0.8</f>
        <v>12</v>
      </c>
      <c r="GX87" s="18">
        <v>7</v>
      </c>
      <c r="GY87" s="18" t="s">
        <v>65</v>
      </c>
      <c r="GZ87" s="18">
        <v>9</v>
      </c>
      <c r="HA87" s="18" t="s">
        <v>65</v>
      </c>
      <c r="HB87" s="18">
        <v>6</v>
      </c>
      <c r="HC87" s="124">
        <f>15*0.8</f>
        <v>12</v>
      </c>
      <c r="HD87" s="48">
        <f>HF87+HH87+HJ87+HL87+HN87+HP87+HR87</f>
        <v>0</v>
      </c>
      <c r="HE87" s="136"/>
      <c r="HF87" s="140"/>
      <c r="HG87" s="51"/>
      <c r="HH87" s="50"/>
      <c r="HI87" s="51"/>
      <c r="HJ87" s="50"/>
      <c r="HK87" s="129"/>
      <c r="HL87" s="50"/>
      <c r="HM87" s="51"/>
      <c r="HN87" s="51"/>
      <c r="HO87" s="51"/>
      <c r="HP87" s="51"/>
      <c r="HQ87" s="51"/>
      <c r="HR87" s="52"/>
      <c r="HS87" s="48">
        <f t="shared" si="93"/>
        <v>0</v>
      </c>
      <c r="HT87" s="136"/>
      <c r="HU87" s="140"/>
      <c r="HV87" s="51"/>
      <c r="HW87" s="50"/>
      <c r="HX87" s="51"/>
      <c r="HY87" s="50"/>
      <c r="HZ87" s="129"/>
      <c r="IA87" s="50"/>
      <c r="IB87" s="51"/>
      <c r="IC87" s="50"/>
      <c r="ID87" s="51"/>
      <c r="IE87" s="51"/>
      <c r="IF87" s="129"/>
      <c r="IG87" s="51"/>
      <c r="IH87" s="129"/>
      <c r="II87" s="51"/>
      <c r="IJ87" s="51"/>
      <c r="IK87" s="52"/>
      <c r="IL87" s="48">
        <f t="shared" si="97"/>
        <v>0</v>
      </c>
      <c r="IM87" s="136"/>
      <c r="IN87" s="140"/>
      <c r="IO87" s="51"/>
      <c r="IP87" s="52"/>
      <c r="IQ87" s="48">
        <f t="shared" si="91"/>
        <v>0</v>
      </c>
      <c r="IR87" s="51"/>
      <c r="IS87" s="52"/>
      <c r="IT87" s="48">
        <f>IV87+IX87+IZ87+JD87+JF87+JH87</f>
        <v>15</v>
      </c>
      <c r="IU87" s="136"/>
      <c r="IV87" s="140"/>
      <c r="IW87" s="51"/>
      <c r="IX87" s="50"/>
      <c r="IY87" s="129"/>
      <c r="IZ87" s="50"/>
      <c r="JA87" s="133">
        <v>8</v>
      </c>
      <c r="JB87" s="17">
        <f>10</f>
        <v>10</v>
      </c>
      <c r="JC87" s="51">
        <v>6</v>
      </c>
      <c r="JD87" s="50">
        <f>15</f>
        <v>15</v>
      </c>
      <c r="JE87" s="51"/>
      <c r="JF87" s="50"/>
      <c r="JG87" s="51"/>
      <c r="JH87" s="52"/>
      <c r="JI87" s="48">
        <f t="shared" si="75"/>
        <v>0</v>
      </c>
      <c r="JJ87" s="136"/>
      <c r="JK87" s="140"/>
      <c r="JL87" s="129"/>
      <c r="JM87" s="50"/>
      <c r="JN87" s="51"/>
      <c r="JO87" s="52"/>
      <c r="JP87" s="48">
        <f t="shared" si="92"/>
        <v>0</v>
      </c>
      <c r="JQ87" s="51"/>
      <c r="JR87" s="52"/>
    </row>
    <row r="88" spans="1:278" ht="15" hidden="1" customHeight="1" x14ac:dyDescent="0.3">
      <c r="B88" s="37">
        <v>2398</v>
      </c>
      <c r="C88" s="30" t="s">
        <v>79</v>
      </c>
      <c r="D88" s="39">
        <v>2001</v>
      </c>
      <c r="E88" s="62">
        <f t="shared" si="85"/>
        <v>141.30000000000001</v>
      </c>
      <c r="F88" s="47" t="s">
        <v>420</v>
      </c>
      <c r="G88" s="47"/>
      <c r="H88" s="47" t="s">
        <v>466</v>
      </c>
      <c r="I88" s="47" t="s">
        <v>467</v>
      </c>
      <c r="J88" s="48">
        <f t="shared" si="95"/>
        <v>0</v>
      </c>
      <c r="K88" s="49"/>
      <c r="L88" s="50"/>
      <c r="M88" s="51"/>
      <c r="N88" s="50"/>
      <c r="O88" s="51"/>
      <c r="P88" s="52"/>
      <c r="Q88" s="48">
        <f t="shared" si="86"/>
        <v>0</v>
      </c>
      <c r="R88" s="49"/>
      <c r="S88" s="52"/>
      <c r="T88" s="48">
        <f t="shared" si="87"/>
        <v>17.5</v>
      </c>
      <c r="U88" s="49"/>
      <c r="V88" s="50"/>
      <c r="W88" s="51">
        <v>7</v>
      </c>
      <c r="X88" s="52">
        <f>25*0.7</f>
        <v>17.5</v>
      </c>
      <c r="Y88" s="53">
        <f>AC88+AE88+AG88+AI88+AK88+AM88+AO88</f>
        <v>19.8</v>
      </c>
      <c r="Z88" s="14">
        <v>8</v>
      </c>
      <c r="AA88" s="15">
        <f>20*0.9</f>
        <v>18</v>
      </c>
      <c r="AB88" s="148"/>
      <c r="AC88" s="55"/>
      <c r="AD88" s="117"/>
      <c r="AE88" s="55"/>
      <c r="AF88" s="54">
        <v>6</v>
      </c>
      <c r="AG88" s="55">
        <f>22*0.9</f>
        <v>19.8</v>
      </c>
      <c r="AH88" s="148"/>
      <c r="AI88" s="55"/>
      <c r="AJ88" s="54"/>
      <c r="AK88" s="55"/>
      <c r="AL88" s="148"/>
      <c r="AM88" s="55"/>
      <c r="AN88" s="148"/>
      <c r="AO88" s="88"/>
      <c r="AP88" s="95">
        <f t="shared" si="88"/>
        <v>0</v>
      </c>
      <c r="AQ88" s="97"/>
      <c r="AR88" s="92"/>
      <c r="AS88" s="89">
        <f>AU88+AW88+AY88+BA88+BC88</f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 t="shared" si="77"/>
        <v>0</v>
      </c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98"/>
        <v>47</v>
      </c>
      <c r="BR88" s="51">
        <v>8</v>
      </c>
      <c r="BS88" s="50">
        <f>20</f>
        <v>20</v>
      </c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101">
        <v>5</v>
      </c>
      <c r="CG88" s="103">
        <f>18*1.5</f>
        <v>27</v>
      </c>
      <c r="CH88" s="53">
        <f>CJ88+CL88+CN88+CP88+CR88+CT88</f>
        <v>0</v>
      </c>
      <c r="CI88" s="51"/>
      <c r="CJ88" s="50"/>
      <c r="CK88" s="51"/>
      <c r="CL88" s="50"/>
      <c r="CM88" s="51"/>
      <c r="CN88" s="50"/>
      <c r="CO88" s="50"/>
      <c r="CP88" s="50"/>
      <c r="CQ88" s="51"/>
      <c r="CR88" s="50"/>
      <c r="CS88" s="51"/>
      <c r="CT88" s="52"/>
      <c r="CU88" s="53">
        <f>CW88+CY88+DA88+DC88+DE88</f>
        <v>0</v>
      </c>
      <c r="CV88" s="51"/>
      <c r="CW88" s="50"/>
      <c r="CX88" s="50"/>
      <c r="CY88" s="50"/>
      <c r="CZ88" s="51"/>
      <c r="DA88" s="50"/>
      <c r="DB88" s="51"/>
      <c r="DC88" s="50"/>
      <c r="DD88" s="51"/>
      <c r="DE88" s="52"/>
      <c r="DF88" s="53">
        <f t="shared" si="89"/>
        <v>0</v>
      </c>
      <c r="DG88" s="51"/>
      <c r="DH88" s="50"/>
      <c r="DI88" s="50"/>
      <c r="DJ88" s="50"/>
      <c r="DK88" s="51"/>
      <c r="DL88" s="52"/>
      <c r="DM88" s="53">
        <f>DO88+DQ88+DS88+DU88+DW88+DY88+EA88+EC88</f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0"/>
      <c r="DY88" s="50"/>
      <c r="DZ88" s="51"/>
      <c r="EA88" s="50"/>
      <c r="EB88" s="51"/>
      <c r="EC88" s="52"/>
      <c r="ED88" s="53">
        <f>EF88+EH88+EJ88+EL88+EN88+EP88+ER88+ET88+EV88+EX88</f>
        <v>0</v>
      </c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0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90"/>
        <v>0</v>
      </c>
      <c r="EZ88" s="51"/>
      <c r="FA88" s="50"/>
      <c r="FB88" s="51"/>
      <c r="FC88" s="52"/>
      <c r="FD88" s="53">
        <f>FF88+FH88+FJ88+FL88+FN88+FP88</f>
        <v>0</v>
      </c>
      <c r="FE88" s="51"/>
      <c r="FF88" s="50"/>
      <c r="FG88" s="51"/>
      <c r="FH88" s="50"/>
      <c r="FI88" s="51"/>
      <c r="FJ88" s="50"/>
      <c r="FK88" s="50"/>
      <c r="FL88" s="50"/>
      <c r="FM88" s="51"/>
      <c r="FN88" s="50"/>
      <c r="FO88" s="51"/>
      <c r="FP88" s="52"/>
      <c r="FQ88" s="53">
        <f>FS88+FU88+FW88+FY88+GA88+GC88</f>
        <v>0</v>
      </c>
      <c r="FR88" s="122"/>
      <c r="FS88" s="122"/>
      <c r="FT88" s="51"/>
      <c r="FU88" s="50"/>
      <c r="FV88" s="51"/>
      <c r="FW88" s="50"/>
      <c r="FX88" s="50"/>
      <c r="FY88" s="50"/>
      <c r="FZ88" s="50"/>
      <c r="GA88" s="50"/>
      <c r="GB88" s="51"/>
      <c r="GC88" s="52"/>
      <c r="GD88" s="53">
        <f>GF88+GH88+GJ88+GL88+GN88</f>
        <v>0</v>
      </c>
      <c r="GE88" s="51"/>
      <c r="GF88" s="50"/>
      <c r="GG88" s="51"/>
      <c r="GH88" s="50"/>
      <c r="GI88" s="51"/>
      <c r="GJ88" s="50"/>
      <c r="GK88" s="50"/>
      <c r="GL88" s="50"/>
      <c r="GM88" s="51"/>
      <c r="GN88" s="52"/>
      <c r="GO88" s="48">
        <f>GQ88+GS88+GU88+GW88+GY88+HA88+HC88</f>
        <v>0</v>
      </c>
      <c r="GP88" s="125"/>
      <c r="GQ88" s="125"/>
      <c r="GR88" s="51"/>
      <c r="GS88" s="50"/>
      <c r="GT88" s="51"/>
      <c r="GU88" s="50"/>
      <c r="GV88" s="50"/>
      <c r="GW88" s="50"/>
      <c r="GX88" s="50"/>
      <c r="GY88" s="50"/>
      <c r="GZ88" s="50"/>
      <c r="HA88" s="50"/>
      <c r="HB88" s="51"/>
      <c r="HC88" s="52"/>
      <c r="HD88" s="48">
        <f>HF88+HH88+HJ88+HL88+HN88+HP88+HR88</f>
        <v>0</v>
      </c>
      <c r="HE88" s="125"/>
      <c r="HF88" s="125"/>
      <c r="HG88" s="51"/>
      <c r="HH88" s="50"/>
      <c r="HI88" s="51"/>
      <c r="HJ88" s="50"/>
      <c r="HK88" s="50"/>
      <c r="HL88" s="50"/>
      <c r="HM88" s="50"/>
      <c r="HN88" s="50"/>
      <c r="HO88" s="50"/>
      <c r="HP88" s="50"/>
      <c r="HQ88" s="51"/>
      <c r="HR88" s="52"/>
      <c r="HS88" s="48">
        <f t="shared" si="93"/>
        <v>0</v>
      </c>
      <c r="HT88" s="136"/>
      <c r="HU88" s="140"/>
      <c r="HV88" s="51"/>
      <c r="HW88" s="50"/>
      <c r="HX88" s="51"/>
      <c r="HY88" s="50"/>
      <c r="HZ88" s="51"/>
      <c r="IA88" s="50"/>
      <c r="IB88" s="51"/>
      <c r="IC88" s="50"/>
      <c r="ID88" s="51"/>
      <c r="IE88" s="50"/>
      <c r="IF88" s="129"/>
      <c r="IG88" s="50"/>
      <c r="IH88" s="129"/>
      <c r="II88" s="50"/>
      <c r="IJ88" s="51"/>
      <c r="IK88" s="52"/>
      <c r="IL88" s="48">
        <f t="shared" si="97"/>
        <v>0</v>
      </c>
      <c r="IM88" s="136"/>
      <c r="IN88" s="140"/>
      <c r="IO88" s="51"/>
      <c r="IP88" s="52"/>
      <c r="IQ88" s="48">
        <f t="shared" si="91"/>
        <v>0</v>
      </c>
      <c r="IR88" s="51"/>
      <c r="IS88" s="52"/>
      <c r="IT88" s="48">
        <f>IV88+IX88+IZ88+JD88+JF88+JH88</f>
        <v>15</v>
      </c>
      <c r="IU88" s="136"/>
      <c r="IV88" s="140"/>
      <c r="IW88" s="51"/>
      <c r="IX88" s="50"/>
      <c r="IY88" s="51"/>
      <c r="IZ88" s="50"/>
      <c r="JA88" s="133">
        <v>8</v>
      </c>
      <c r="JB88" s="17">
        <f>10</f>
        <v>10</v>
      </c>
      <c r="JC88" s="51">
        <v>6</v>
      </c>
      <c r="JD88" s="50">
        <f>15</f>
        <v>15</v>
      </c>
      <c r="JE88" s="51"/>
      <c r="JF88" s="50"/>
      <c r="JG88" s="51"/>
      <c r="JH88" s="52"/>
      <c r="JI88" s="48">
        <f t="shared" si="75"/>
        <v>42</v>
      </c>
      <c r="JJ88" s="136">
        <v>3</v>
      </c>
      <c r="JK88" s="140">
        <f>60*0.7</f>
        <v>42</v>
      </c>
      <c r="JL88" s="51"/>
      <c r="JM88" s="50"/>
      <c r="JN88" s="51"/>
      <c r="JO88" s="52"/>
      <c r="JP88" s="48">
        <f t="shared" si="92"/>
        <v>0</v>
      </c>
      <c r="JQ88" s="51"/>
      <c r="JR88" s="52"/>
    </row>
    <row r="89" spans="1:278" ht="15" hidden="1" customHeight="1" x14ac:dyDescent="0.3">
      <c r="B89" s="37">
        <v>62</v>
      </c>
      <c r="C89" s="30" t="s">
        <v>71</v>
      </c>
      <c r="D89" s="39">
        <v>1991</v>
      </c>
      <c r="E89" s="62">
        <f t="shared" si="85"/>
        <v>139</v>
      </c>
      <c r="F89" s="47" t="s">
        <v>407</v>
      </c>
      <c r="G89" s="47"/>
      <c r="H89" s="47" t="s">
        <v>463</v>
      </c>
      <c r="I89" s="47" t="s">
        <v>421</v>
      </c>
      <c r="J89" s="48">
        <f t="shared" si="95"/>
        <v>0</v>
      </c>
      <c r="K89" s="49"/>
      <c r="L89" s="50"/>
      <c r="M89" s="51"/>
      <c r="N89" s="50"/>
      <c r="O89" s="51"/>
      <c r="P89" s="52"/>
      <c r="Q89" s="48">
        <f t="shared" si="86"/>
        <v>0</v>
      </c>
      <c r="R89" s="49"/>
      <c r="S89" s="52"/>
      <c r="T89" s="48">
        <f t="shared" si="87"/>
        <v>0</v>
      </c>
      <c r="U89" s="49"/>
      <c r="V89" s="50"/>
      <c r="W89" s="51"/>
      <c r="X89" s="52"/>
      <c r="Y89" s="53">
        <f>AA89+AC89+AE89+AG89+AI89+AK89+AM89+AO89</f>
        <v>54</v>
      </c>
      <c r="Z89" s="54">
        <v>3</v>
      </c>
      <c r="AA89" s="55">
        <f>60*0.9</f>
        <v>54</v>
      </c>
      <c r="AB89" s="148"/>
      <c r="AC89" s="55"/>
      <c r="AD89" s="54"/>
      <c r="AE89" s="55"/>
      <c r="AF89" s="54"/>
      <c r="AG89" s="55"/>
      <c r="AH89" s="148"/>
      <c r="AI89" s="55"/>
      <c r="AJ89" s="54"/>
      <c r="AK89" s="55"/>
      <c r="AL89" s="148"/>
      <c r="AM89" s="55"/>
      <c r="AN89" s="148"/>
      <c r="AO89" s="88"/>
      <c r="AP89" s="95">
        <f t="shared" si="88"/>
        <v>0</v>
      </c>
      <c r="AQ89" s="97"/>
      <c r="AR89" s="92"/>
      <c r="AS89" s="89">
        <f>AU89+AW89+AY89+BA89+BC89</f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 t="shared" si="77"/>
        <v>0</v>
      </c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3">
        <f t="shared" si="98"/>
        <v>30</v>
      </c>
      <c r="BR89" s="51">
        <v>6</v>
      </c>
      <c r="BS89" s="50">
        <f>30</f>
        <v>30</v>
      </c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>CJ89+CL89+CN89+CP89+CR89+CT89</f>
        <v>0</v>
      </c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>
        <f>CW89+CY89+DA89+DC89+DE89</f>
        <v>0</v>
      </c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>
        <f t="shared" si="89"/>
        <v>0</v>
      </c>
      <c r="DG89" s="51"/>
      <c r="DH89" s="50"/>
      <c r="DI89" s="50"/>
      <c r="DJ89" s="50"/>
      <c r="DK89" s="51"/>
      <c r="DL89" s="52"/>
      <c r="DM89" s="53">
        <f>DO89+DQ89+DS89+DU89+DW89+DY89+EA89+EC89</f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>
        <f>EF89+EH89+EJ89+EL89+EN89+EP89+ER89+ET89+EV89+EX89</f>
        <v>0</v>
      </c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53">
        <f t="shared" si="90"/>
        <v>0</v>
      </c>
      <c r="EZ89" s="51"/>
      <c r="FA89" s="50"/>
      <c r="FB89" s="51"/>
      <c r="FC89" s="52"/>
      <c r="FD89" s="53">
        <f>FF89+FH89+FJ89+FL89+FN89+FP89</f>
        <v>0</v>
      </c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>
        <f>FS89+FU89+FW89+FY89+GA89+GC89</f>
        <v>0</v>
      </c>
      <c r="FR89" s="122"/>
      <c r="FS89" s="122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>
        <f>GF89+GH89+GJ89+GL89+GN89</f>
        <v>0</v>
      </c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>
        <f>GQ89+GS89+GU89+GW89+GY89+HA89+HC89</f>
        <v>0</v>
      </c>
      <c r="GP89" s="125"/>
      <c r="GQ89" s="125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>
        <f>HF89+HH89+HJ89+HL89+HN89+HP89+HR89</f>
        <v>0</v>
      </c>
      <c r="HE89" s="125"/>
      <c r="HF89" s="125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48">
        <f t="shared" si="93"/>
        <v>0</v>
      </c>
      <c r="HT89" s="136"/>
      <c r="HU89" s="140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9"/>
      <c r="IG89" s="50"/>
      <c r="IH89" s="129"/>
      <c r="II89" s="50"/>
      <c r="IJ89" s="51"/>
      <c r="IK89" s="52"/>
      <c r="IL89" s="48">
        <f t="shared" si="97"/>
        <v>0</v>
      </c>
      <c r="IM89" s="136"/>
      <c r="IN89" s="140"/>
      <c r="IO89" s="51"/>
      <c r="IP89" s="52"/>
      <c r="IQ89" s="48">
        <f t="shared" si="91"/>
        <v>0</v>
      </c>
      <c r="IR89" s="51"/>
      <c r="IS89" s="52"/>
      <c r="IT89" s="48">
        <f>IV89+IZ89+JB89+JD89+JF89</f>
        <v>55</v>
      </c>
      <c r="IU89" s="136"/>
      <c r="IV89" s="140"/>
      <c r="IW89" s="18">
        <v>3</v>
      </c>
      <c r="IX89" s="17">
        <f>45</f>
        <v>45</v>
      </c>
      <c r="IY89" s="51"/>
      <c r="IZ89" s="50"/>
      <c r="JA89" s="129">
        <v>1</v>
      </c>
      <c r="JB89" s="50">
        <f>55</f>
        <v>55</v>
      </c>
      <c r="JC89" s="51"/>
      <c r="JD89" s="50"/>
      <c r="JE89" s="51"/>
      <c r="JF89" s="50"/>
      <c r="JG89" s="18">
        <v>2</v>
      </c>
      <c r="JH89" s="124">
        <f>40</f>
        <v>40</v>
      </c>
      <c r="JI89" s="48">
        <f t="shared" si="75"/>
        <v>0</v>
      </c>
      <c r="JJ89" s="136"/>
      <c r="JK89" s="140"/>
      <c r="JL89" s="51"/>
      <c r="JM89" s="50"/>
      <c r="JN89" s="51"/>
      <c r="JO89" s="52"/>
      <c r="JP89" s="48">
        <f t="shared" si="92"/>
        <v>0</v>
      </c>
      <c r="JQ89" s="51"/>
      <c r="JR89" s="52"/>
    </row>
    <row r="90" spans="1:278" ht="15" customHeight="1" x14ac:dyDescent="0.3">
      <c r="A90" s="27">
        <v>24</v>
      </c>
      <c r="B90" s="37">
        <v>6498</v>
      </c>
      <c r="C90" s="30" t="s">
        <v>169</v>
      </c>
      <c r="D90" s="38">
        <v>2007</v>
      </c>
      <c r="E90" s="62">
        <f t="shared" si="85"/>
        <v>91.5</v>
      </c>
      <c r="F90" s="47" t="s">
        <v>407</v>
      </c>
      <c r="G90" s="47"/>
      <c r="H90" s="47" t="s">
        <v>444</v>
      </c>
      <c r="I90" s="47"/>
      <c r="J90" s="48">
        <f t="shared" si="95"/>
        <v>0</v>
      </c>
      <c r="K90" s="49"/>
      <c r="L90" s="50"/>
      <c r="M90" s="51"/>
      <c r="N90" s="50"/>
      <c r="O90" s="51"/>
      <c r="P90" s="52"/>
      <c r="Q90" s="48">
        <f t="shared" si="86"/>
        <v>0</v>
      </c>
      <c r="R90" s="49"/>
      <c r="S90" s="52"/>
      <c r="T90" s="48">
        <f t="shared" si="87"/>
        <v>0</v>
      </c>
      <c r="U90" s="49"/>
      <c r="V90" s="50"/>
      <c r="W90" s="51"/>
      <c r="X90" s="52"/>
      <c r="Y90" s="53">
        <f>AA90+AC90+AE90+AG90+AI90+AK90+AM90+AO90</f>
        <v>0</v>
      </c>
      <c r="Z90" s="54"/>
      <c r="AA90" s="55"/>
      <c r="AB90" s="54"/>
      <c r="AC90" s="55"/>
      <c r="AD90" s="120"/>
      <c r="AE90" s="55"/>
      <c r="AF90" s="110"/>
      <c r="AG90" s="55"/>
      <c r="AH90" s="120"/>
      <c r="AI90" s="55"/>
      <c r="AJ90" s="54"/>
      <c r="AK90" s="55"/>
      <c r="AL90" s="120"/>
      <c r="AM90" s="55"/>
      <c r="AN90" s="54"/>
      <c r="AO90" s="88"/>
      <c r="AP90" s="95">
        <f t="shared" si="88"/>
        <v>0</v>
      </c>
      <c r="AQ90" s="97"/>
      <c r="AR90" s="92"/>
      <c r="AS90" s="89"/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>
        <f>BH90+BJ90+BL90+BN90+BP90</f>
        <v>21</v>
      </c>
      <c r="BE90" s="18">
        <v>8</v>
      </c>
      <c r="BF90" s="17">
        <f>20*0.7</f>
        <v>14</v>
      </c>
      <c r="BG90" s="11">
        <v>6</v>
      </c>
      <c r="BH90" s="10">
        <f>30*0.7</f>
        <v>21</v>
      </c>
      <c r="BI90" s="11"/>
      <c r="BJ90" s="10"/>
      <c r="BK90" s="11"/>
      <c r="BL90" s="10"/>
      <c r="BM90" s="11"/>
      <c r="BN90" s="10"/>
      <c r="BO90" s="11"/>
      <c r="BP90" s="12"/>
      <c r="BQ90" s="13">
        <f t="shared" si="98"/>
        <v>0</v>
      </c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/>
      <c r="CI90" s="51"/>
      <c r="CJ90" s="50"/>
      <c r="CK90" s="51"/>
      <c r="CL90" s="50"/>
      <c r="CM90" s="51"/>
      <c r="CN90" s="50"/>
      <c r="CO90" s="51"/>
      <c r="CP90" s="50"/>
      <c r="CQ90" s="51"/>
      <c r="CR90" s="50"/>
      <c r="CS90" s="51"/>
      <c r="CT90" s="52"/>
      <c r="CU90" s="53"/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>
        <f t="shared" si="89"/>
        <v>0</v>
      </c>
      <c r="DG90" s="51"/>
      <c r="DH90" s="50"/>
      <c r="DI90" s="51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1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90"/>
        <v>0</v>
      </c>
      <c r="EZ90" s="51"/>
      <c r="FA90" s="50"/>
      <c r="FB90" s="51"/>
      <c r="FC90" s="52"/>
      <c r="FD90" s="53">
        <f>FF90+FJ90+FL90+FP90</f>
        <v>32</v>
      </c>
      <c r="FE90" s="51">
        <v>2</v>
      </c>
      <c r="FF90" s="50">
        <f>80*0.4</f>
        <v>32</v>
      </c>
      <c r="FG90" s="18">
        <v>5</v>
      </c>
      <c r="FH90" s="17">
        <f>35*0.4</f>
        <v>14</v>
      </c>
      <c r="FI90" s="51"/>
      <c r="FJ90" s="50"/>
      <c r="FK90" s="51"/>
      <c r="FL90" s="50"/>
      <c r="FM90" s="18">
        <v>8</v>
      </c>
      <c r="FN90" s="17">
        <f>15*0.4</f>
        <v>6</v>
      </c>
      <c r="FO90" s="51"/>
      <c r="FP90" s="52"/>
      <c r="FQ90" s="53">
        <f>FS90+FU90+FW90+GA90</f>
        <v>38.5</v>
      </c>
      <c r="FR90" s="153"/>
      <c r="FS90" s="150"/>
      <c r="FT90" s="51"/>
      <c r="FU90" s="50"/>
      <c r="FV90" s="51"/>
      <c r="FW90" s="50"/>
      <c r="FX90" s="18">
        <v>3</v>
      </c>
      <c r="FY90" s="17">
        <f>30*0.7</f>
        <v>21</v>
      </c>
      <c r="FZ90" s="51">
        <v>1</v>
      </c>
      <c r="GA90" s="50">
        <f>55*0.7</f>
        <v>38.5</v>
      </c>
      <c r="GB90" s="18">
        <v>2</v>
      </c>
      <c r="GC90" s="124">
        <f>40*0.7</f>
        <v>28</v>
      </c>
      <c r="GD90" s="53"/>
      <c r="GE90" s="51"/>
      <c r="GF90" s="50"/>
      <c r="GG90" s="51"/>
      <c r="GH90" s="50"/>
      <c r="GI90" s="51"/>
      <c r="GJ90" s="50"/>
      <c r="GK90" s="51"/>
      <c r="GL90" s="50"/>
      <c r="GM90" s="51"/>
      <c r="GN90" s="52"/>
      <c r="GO90" s="48"/>
      <c r="GP90" s="136"/>
      <c r="GQ90" s="140"/>
      <c r="GR90" s="51"/>
      <c r="GS90" s="50"/>
      <c r="GT90" s="51"/>
      <c r="GU90" s="50"/>
      <c r="GV90" s="129"/>
      <c r="GW90" s="50"/>
      <c r="GX90" s="51"/>
      <c r="GY90" s="50"/>
      <c r="GZ90" s="51"/>
      <c r="HA90" s="50"/>
      <c r="HB90" s="51"/>
      <c r="HC90" s="52"/>
      <c r="HD90" s="48">
        <f>HF90+HH90+HJ90+HL90+HN90+HR90</f>
        <v>0</v>
      </c>
      <c r="HE90" s="136"/>
      <c r="HF90" s="140"/>
      <c r="HG90" s="51"/>
      <c r="HH90" s="50"/>
      <c r="HI90" s="51"/>
      <c r="HJ90" s="50"/>
      <c r="HK90" s="129"/>
      <c r="HL90" s="50"/>
      <c r="HM90" s="51"/>
      <c r="HN90" s="50"/>
      <c r="HO90" s="18">
        <v>6</v>
      </c>
      <c r="HP90" s="18" t="s">
        <v>65</v>
      </c>
      <c r="HQ90" s="51"/>
      <c r="HR90" s="52"/>
      <c r="HS90" s="48">
        <f t="shared" si="93"/>
        <v>0</v>
      </c>
      <c r="HT90" s="136"/>
      <c r="HU90" s="140"/>
      <c r="HV90" s="51"/>
      <c r="HW90" s="50"/>
      <c r="HX90" s="51"/>
      <c r="HY90" s="50"/>
      <c r="HZ90" s="129"/>
      <c r="IA90" s="50"/>
      <c r="IB90" s="51"/>
      <c r="IC90" s="50"/>
      <c r="ID90" s="51"/>
      <c r="IE90" s="50"/>
      <c r="IF90" s="129"/>
      <c r="IG90" s="50"/>
      <c r="IH90" s="129"/>
      <c r="II90" s="50"/>
      <c r="IJ90" s="51"/>
      <c r="IK90" s="52"/>
      <c r="IL90" s="48">
        <f t="shared" si="97"/>
        <v>0</v>
      </c>
      <c r="IM90" s="136"/>
      <c r="IN90" s="140"/>
      <c r="IO90" s="51"/>
      <c r="IP90" s="52"/>
      <c r="IQ90" s="48">
        <f t="shared" si="91"/>
        <v>0</v>
      </c>
      <c r="IR90" s="51"/>
      <c r="IS90" s="52"/>
      <c r="IT90" s="48">
        <f>IV90+IX90+IZ90+JB90+JD90+JF90+JH90</f>
        <v>0</v>
      </c>
      <c r="IU90" s="136"/>
      <c r="IV90" s="140"/>
      <c r="IW90" s="51"/>
      <c r="IX90" s="50"/>
      <c r="IY90" s="129"/>
      <c r="IZ90" s="50"/>
      <c r="JA90" s="129"/>
      <c r="JB90" s="50"/>
      <c r="JC90" s="51"/>
      <c r="JD90" s="50"/>
      <c r="JE90" s="51"/>
      <c r="JF90" s="50"/>
      <c r="JG90" s="51"/>
      <c r="JH90" s="52"/>
      <c r="JI90" s="48">
        <f t="shared" si="75"/>
        <v>0</v>
      </c>
      <c r="JJ90" s="136"/>
      <c r="JK90" s="140"/>
      <c r="JL90" s="129"/>
      <c r="JM90" s="50"/>
      <c r="JN90" s="51"/>
      <c r="JO90" s="52"/>
      <c r="JP90" s="48">
        <f t="shared" si="92"/>
        <v>0</v>
      </c>
      <c r="JQ90" s="51"/>
      <c r="JR90" s="52"/>
    </row>
    <row r="91" spans="1:278" ht="15" hidden="1" customHeight="1" x14ac:dyDescent="0.3">
      <c r="B91" s="37">
        <v>5770</v>
      </c>
      <c r="C91" s="30" t="s">
        <v>141</v>
      </c>
      <c r="D91" s="38">
        <v>2005</v>
      </c>
      <c r="E91" s="62">
        <f t="shared" si="85"/>
        <v>136.4</v>
      </c>
      <c r="F91" s="47" t="s">
        <v>529</v>
      </c>
      <c r="G91" s="47"/>
      <c r="H91" s="47" t="s">
        <v>585</v>
      </c>
      <c r="I91" s="47" t="s">
        <v>584</v>
      </c>
      <c r="J91" s="48">
        <f t="shared" si="95"/>
        <v>0</v>
      </c>
      <c r="K91" s="49"/>
      <c r="L91" s="50"/>
      <c r="M91" s="51"/>
      <c r="N91" s="50"/>
      <c r="O91" s="51"/>
      <c r="P91" s="52"/>
      <c r="Q91" s="48">
        <f t="shared" si="86"/>
        <v>0</v>
      </c>
      <c r="R91" s="49"/>
      <c r="S91" s="52"/>
      <c r="T91" s="48">
        <f t="shared" si="87"/>
        <v>0</v>
      </c>
      <c r="U91" s="49"/>
      <c r="V91" s="50"/>
      <c r="W91" s="51"/>
      <c r="X91" s="52"/>
      <c r="Y91" s="53">
        <f>AA91+AC91+AE91+AG91+AI91+AK91+AM91+AO91</f>
        <v>0</v>
      </c>
      <c r="Z91" s="54"/>
      <c r="AA91" s="55"/>
      <c r="AB91" s="54"/>
      <c r="AC91" s="55"/>
      <c r="AD91" s="120"/>
      <c r="AE91" s="55"/>
      <c r="AF91" s="105"/>
      <c r="AG91" s="55"/>
      <c r="AH91" s="120"/>
      <c r="AI91" s="55"/>
      <c r="AJ91" s="54"/>
      <c r="AK91" s="55"/>
      <c r="AL91" s="120"/>
      <c r="AM91" s="55"/>
      <c r="AN91" s="54"/>
      <c r="AO91" s="88"/>
      <c r="AP91" s="95">
        <f t="shared" si="88"/>
        <v>0</v>
      </c>
      <c r="AQ91" s="109"/>
      <c r="AR91" s="92"/>
      <c r="AS91" s="89">
        <f>AU91+AW91+AY91+BA91+BC91</f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>
        <f>BF91+BH91+BJ91+BL91+BN91+BP91</f>
        <v>0</v>
      </c>
      <c r="BE91" s="11"/>
      <c r="BF91" s="10"/>
      <c r="BG91" s="11"/>
      <c r="BH91" s="10"/>
      <c r="BI91" s="11"/>
      <c r="BJ91" s="10"/>
      <c r="BK91" s="11"/>
      <c r="BL91" s="10"/>
      <c r="BM91" s="11"/>
      <c r="BN91" s="10"/>
      <c r="BO91" s="11"/>
      <c r="BP91" s="22"/>
      <c r="BQ91" s="13">
        <f t="shared" si="98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108"/>
      <c r="CH91" s="53">
        <f>CJ91+CL91+CN91+CP91+CT91</f>
        <v>34.400000000000006</v>
      </c>
      <c r="CI91" s="51">
        <v>7</v>
      </c>
      <c r="CJ91" s="50">
        <f>25*0.8</f>
        <v>20</v>
      </c>
      <c r="CK91" s="51"/>
      <c r="CL91" s="50"/>
      <c r="CM91" s="18" t="s">
        <v>580</v>
      </c>
      <c r="CN91" s="17"/>
      <c r="CO91" s="51"/>
      <c r="CP91" s="50"/>
      <c r="CQ91" s="18">
        <v>9</v>
      </c>
      <c r="CR91" s="17">
        <f>5*0.8</f>
        <v>4</v>
      </c>
      <c r="CS91" s="101">
        <v>7</v>
      </c>
      <c r="CT91" s="103">
        <f>12*0.8*1.5</f>
        <v>14.400000000000002</v>
      </c>
      <c r="CU91" s="53">
        <f>CW91+CY91+DA91+DC91+DE91</f>
        <v>0</v>
      </c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>
        <f t="shared" si="89"/>
        <v>0</v>
      </c>
      <c r="DG91" s="51"/>
      <c r="DH91" s="50"/>
      <c r="DI91" s="51"/>
      <c r="DJ91" s="50"/>
      <c r="DK91" s="51"/>
      <c r="DL91" s="52"/>
      <c r="DM91" s="53">
        <f>DO91+DQ91+DS91+DU91+DW91+DY91+EA91+EC91</f>
        <v>0</v>
      </c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>
        <f>EF91+EH91+EJ91+EL91+EN91+EP91+ER91+ET91+EV91+EX91</f>
        <v>0</v>
      </c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53">
        <f t="shared" si="90"/>
        <v>0</v>
      </c>
      <c r="EZ91" s="51"/>
      <c r="FA91" s="50"/>
      <c r="FB91" s="51"/>
      <c r="FC91" s="52"/>
      <c r="FD91" s="53">
        <f t="shared" ref="FD91:FD96" si="99">FF91+FH91+FJ91+FL91+FN91+FP91</f>
        <v>0</v>
      </c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>
        <f>FS91+FU91+FW91+FY91+GA91+GC91</f>
        <v>0</v>
      </c>
      <c r="FR91" s="122"/>
      <c r="FS91" s="122"/>
      <c r="FT91" s="51"/>
      <c r="FU91" s="50"/>
      <c r="FV91" s="51"/>
      <c r="FW91" s="50"/>
      <c r="FX91" s="50"/>
      <c r="FY91" s="50"/>
      <c r="FZ91" s="50"/>
      <c r="GA91" s="50"/>
      <c r="GB91" s="51"/>
      <c r="GC91" s="52"/>
      <c r="GD91" s="53">
        <f>GF91+GH91+GJ91+GL91+GN91</f>
        <v>48</v>
      </c>
      <c r="GE91" s="51">
        <v>2</v>
      </c>
      <c r="GF91" s="50">
        <f>80*0.6</f>
        <v>48</v>
      </c>
      <c r="GG91" s="51"/>
      <c r="GH91" s="50"/>
      <c r="GI91" s="51"/>
      <c r="GJ91" s="50"/>
      <c r="GK91" s="51"/>
      <c r="GL91" s="50"/>
      <c r="GM91" s="51"/>
      <c r="GN91" s="52"/>
      <c r="GO91" s="48">
        <f>GQ91+GS91+GU91+GY91+HA91+HC91</f>
        <v>0</v>
      </c>
      <c r="GP91" s="136"/>
      <c r="GQ91" s="140"/>
      <c r="GR91" s="51"/>
      <c r="GS91" s="50"/>
      <c r="GT91" s="51"/>
      <c r="GU91" s="50"/>
      <c r="GV91" s="18">
        <v>9</v>
      </c>
      <c r="GW91" s="18" t="s">
        <v>65</v>
      </c>
      <c r="GX91" s="51"/>
      <c r="GY91" s="50"/>
      <c r="GZ91" s="51"/>
      <c r="HA91" s="50"/>
      <c r="HB91" s="51"/>
      <c r="HC91" s="52"/>
      <c r="HD91" s="48">
        <f t="shared" ref="HD91:HD122" si="100">HF91+HH91+HJ91+HL91+HN91+HP91+HR91</f>
        <v>0</v>
      </c>
      <c r="HE91" s="136"/>
      <c r="HF91" s="140"/>
      <c r="HG91" s="51"/>
      <c r="HH91" s="50"/>
      <c r="HI91" s="51"/>
      <c r="HJ91" s="50"/>
      <c r="HK91" s="51"/>
      <c r="HL91" s="51"/>
      <c r="HM91" s="51"/>
      <c r="HN91" s="50"/>
      <c r="HO91" s="51"/>
      <c r="HP91" s="50"/>
      <c r="HQ91" s="51"/>
      <c r="HR91" s="52"/>
      <c r="HS91" s="48">
        <f t="shared" si="93"/>
        <v>0</v>
      </c>
      <c r="HT91" s="136"/>
      <c r="HU91" s="140"/>
      <c r="HV91" s="51"/>
      <c r="HW91" s="50"/>
      <c r="HX91" s="51"/>
      <c r="HY91" s="50"/>
      <c r="HZ91" s="51"/>
      <c r="IA91" s="51"/>
      <c r="IB91" s="51"/>
      <c r="IC91" s="51"/>
      <c r="ID91" s="51"/>
      <c r="IE91" s="50"/>
      <c r="IF91" s="129"/>
      <c r="IG91" s="50"/>
      <c r="IH91" s="129"/>
      <c r="II91" s="50"/>
      <c r="IJ91" s="51"/>
      <c r="IK91" s="52"/>
      <c r="IL91" s="48">
        <f t="shared" si="97"/>
        <v>0</v>
      </c>
      <c r="IM91" s="136"/>
      <c r="IN91" s="140"/>
      <c r="IO91" s="51"/>
      <c r="IP91" s="52"/>
      <c r="IQ91" s="48">
        <f t="shared" si="91"/>
        <v>0</v>
      </c>
      <c r="IR91" s="51"/>
      <c r="IS91" s="52"/>
      <c r="IT91" s="48">
        <f>IV91+IX91+IZ91+JB91+JD91+JF91+JH91</f>
        <v>26</v>
      </c>
      <c r="IU91" s="136"/>
      <c r="IV91" s="140"/>
      <c r="IW91" s="51">
        <v>5</v>
      </c>
      <c r="IX91" s="50">
        <f>26</f>
        <v>26</v>
      </c>
      <c r="IY91" s="51"/>
      <c r="IZ91" s="51"/>
      <c r="JA91" s="129"/>
      <c r="JB91" s="51"/>
      <c r="JC91" s="51"/>
      <c r="JD91" s="51"/>
      <c r="JE91" s="51"/>
      <c r="JF91" s="51"/>
      <c r="JG91" s="51"/>
      <c r="JH91" s="52"/>
      <c r="JI91" s="48">
        <f t="shared" si="75"/>
        <v>28</v>
      </c>
      <c r="JJ91" s="136">
        <v>4</v>
      </c>
      <c r="JK91" s="140">
        <f>40*0.7</f>
        <v>28</v>
      </c>
      <c r="JL91" s="51"/>
      <c r="JM91" s="51"/>
      <c r="JN91" s="51"/>
      <c r="JO91" s="52"/>
      <c r="JP91" s="48">
        <f t="shared" si="92"/>
        <v>0</v>
      </c>
      <c r="JQ91" s="51"/>
      <c r="JR91" s="52"/>
    </row>
    <row r="92" spans="1:278" ht="15" hidden="1" customHeight="1" x14ac:dyDescent="0.3">
      <c r="B92" s="37">
        <v>5025</v>
      </c>
      <c r="C92" s="30" t="s">
        <v>370</v>
      </c>
      <c r="D92" s="38">
        <v>2005</v>
      </c>
      <c r="E92" s="62">
        <f t="shared" si="85"/>
        <v>136</v>
      </c>
      <c r="F92" s="47" t="s">
        <v>408</v>
      </c>
      <c r="G92" s="47"/>
      <c r="H92" s="47" t="s">
        <v>421</v>
      </c>
      <c r="I92" s="47" t="s">
        <v>606</v>
      </c>
      <c r="J92" s="48">
        <f t="shared" si="95"/>
        <v>0</v>
      </c>
      <c r="K92" s="49"/>
      <c r="L92" s="50"/>
      <c r="M92" s="51"/>
      <c r="N92" s="50"/>
      <c r="O92" s="51"/>
      <c r="P92" s="52"/>
      <c r="Q92" s="48">
        <f t="shared" si="86"/>
        <v>0</v>
      </c>
      <c r="R92" s="49"/>
      <c r="S92" s="52"/>
      <c r="T92" s="48">
        <f t="shared" si="87"/>
        <v>0</v>
      </c>
      <c r="U92" s="49"/>
      <c r="V92" s="50"/>
      <c r="W92" s="51"/>
      <c r="X92" s="52"/>
      <c r="Y92" s="53">
        <f>AA92+AC92+AE92+AG92+AI92+AK92+AM92+AO92</f>
        <v>0</v>
      </c>
      <c r="Z92" s="148"/>
      <c r="AA92" s="55"/>
      <c r="AB92" s="148"/>
      <c r="AC92" s="55"/>
      <c r="AD92" s="148"/>
      <c r="AE92" s="55"/>
      <c r="AF92" s="148"/>
      <c r="AG92" s="55"/>
      <c r="AH92" s="148"/>
      <c r="AI92" s="55"/>
      <c r="AJ92" s="148"/>
      <c r="AK92" s="55"/>
      <c r="AL92" s="148"/>
      <c r="AM92" s="55"/>
      <c r="AN92" s="148"/>
      <c r="AO92" s="88"/>
      <c r="AP92" s="95">
        <f t="shared" si="88"/>
        <v>0</v>
      </c>
      <c r="AQ92" s="97"/>
      <c r="AR92" s="92"/>
      <c r="AS92" s="89">
        <f>AU92+AW92+AY92+BA92+BC92</f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>
        <f>BF92+BH92+BJ92+BL92+BN92+BP92</f>
        <v>0</v>
      </c>
      <c r="BE92" s="11"/>
      <c r="BF92" s="10"/>
      <c r="BG92" s="11"/>
      <c r="BH92" s="10"/>
      <c r="BI92" s="11"/>
      <c r="BJ92" s="10"/>
      <c r="BK92" s="11"/>
      <c r="BL92" s="10"/>
      <c r="BM92" s="11"/>
      <c r="BN92" s="10"/>
      <c r="BO92" s="11"/>
      <c r="BP92" s="12"/>
      <c r="BQ92" s="13">
        <f t="shared" si="98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>
        <f>CJ92+CL92+CN92+CP92+CR92+CT92</f>
        <v>0</v>
      </c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>
        <f>CW92+CY92+DA92+DC92+DE92</f>
        <v>0</v>
      </c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>
        <f t="shared" si="89"/>
        <v>0</v>
      </c>
      <c r="DG92" s="51"/>
      <c r="DH92" s="50"/>
      <c r="DI92" s="51"/>
      <c r="DJ92" s="50"/>
      <c r="DK92" s="51"/>
      <c r="DL92" s="52"/>
      <c r="DM92" s="53">
        <f>DO92+DQ92+DS92+DU92+DW92+DY92+EA92+EC92</f>
        <v>0</v>
      </c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  <c r="ED92" s="53">
        <f>EF92+EH92+EJ92+EL92+EN92+EP92+ER92+ET92+EV92+EX92</f>
        <v>0</v>
      </c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1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90"/>
        <v>0</v>
      </c>
      <c r="EZ92" s="51"/>
      <c r="FA92" s="50"/>
      <c r="FB92" s="51"/>
      <c r="FC92" s="52"/>
      <c r="FD92" s="53">
        <f t="shared" si="99"/>
        <v>0</v>
      </c>
      <c r="FE92" s="51"/>
      <c r="FF92" s="50"/>
      <c r="FG92" s="51"/>
      <c r="FH92" s="50"/>
      <c r="FI92" s="51"/>
      <c r="FJ92" s="50"/>
      <c r="FK92" s="51"/>
      <c r="FL92" s="50"/>
      <c r="FM92" s="51"/>
      <c r="FN92" s="50"/>
      <c r="FO92" s="51"/>
      <c r="FP92" s="52"/>
      <c r="FQ92" s="53">
        <f>FS92+FU92+FW92+FY92+GA92+GC92</f>
        <v>0</v>
      </c>
      <c r="FR92" s="122"/>
      <c r="FS92" s="122"/>
      <c r="FT92" s="51"/>
      <c r="FU92" s="50"/>
      <c r="FV92" s="51"/>
      <c r="FW92" s="50"/>
      <c r="FX92" s="50"/>
      <c r="FY92" s="50"/>
      <c r="FZ92" s="50"/>
      <c r="GA92" s="50"/>
      <c r="GB92" s="51"/>
      <c r="GC92" s="52"/>
      <c r="GD92" s="53">
        <f>GF92+GH92+GJ92+GL92+GN92</f>
        <v>48</v>
      </c>
      <c r="GE92" s="51"/>
      <c r="GF92" s="50"/>
      <c r="GG92" s="51"/>
      <c r="GH92" s="50"/>
      <c r="GI92" s="51">
        <v>2</v>
      </c>
      <c r="GJ92" s="50">
        <f>80*0.6</f>
        <v>48</v>
      </c>
      <c r="GK92" s="51"/>
      <c r="GL92" s="50"/>
      <c r="GM92" s="51"/>
      <c r="GN92" s="52"/>
      <c r="GO92" s="48">
        <f>GQ92+GS92+GW92+GY92+HC92</f>
        <v>88</v>
      </c>
      <c r="GP92" s="136">
        <v>1</v>
      </c>
      <c r="GQ92" s="140">
        <f>110*0.8</f>
        <v>88</v>
      </c>
      <c r="GR92" s="51"/>
      <c r="GS92" s="50"/>
      <c r="GT92" s="18">
        <v>6</v>
      </c>
      <c r="GU92" s="17">
        <f>22*0.8</f>
        <v>17.600000000000001</v>
      </c>
      <c r="GV92" s="129"/>
      <c r="GW92" s="50"/>
      <c r="GX92" s="51"/>
      <c r="GY92" s="50"/>
      <c r="GZ92" s="18">
        <v>4</v>
      </c>
      <c r="HA92" s="17">
        <f>20*0.8</f>
        <v>16</v>
      </c>
      <c r="HB92" s="51"/>
      <c r="HC92" s="52"/>
      <c r="HD92" s="48">
        <f t="shared" si="100"/>
        <v>0</v>
      </c>
      <c r="HE92" s="136"/>
      <c r="HF92" s="140"/>
      <c r="HG92" s="51"/>
      <c r="HH92" s="50"/>
      <c r="HI92" s="51"/>
      <c r="HJ92" s="50"/>
      <c r="HK92" s="129"/>
      <c r="HL92" s="50"/>
      <c r="HM92" s="51"/>
      <c r="HN92" s="50"/>
      <c r="HO92" s="51"/>
      <c r="HP92" s="50"/>
      <c r="HQ92" s="51"/>
      <c r="HR92" s="52"/>
      <c r="HS92" s="48">
        <f t="shared" si="93"/>
        <v>0</v>
      </c>
      <c r="HT92" s="136"/>
      <c r="HU92" s="140"/>
      <c r="HV92" s="51"/>
      <c r="HW92" s="50"/>
      <c r="HX92" s="51"/>
      <c r="HY92" s="50"/>
      <c r="HZ92" s="129"/>
      <c r="IA92" s="50"/>
      <c r="IB92" s="51"/>
      <c r="IC92" s="50"/>
      <c r="ID92" s="51"/>
      <c r="IE92" s="50"/>
      <c r="IF92" s="129"/>
      <c r="IG92" s="50"/>
      <c r="IH92" s="129"/>
      <c r="II92" s="50"/>
      <c r="IJ92" s="51"/>
      <c r="IK92" s="52"/>
      <c r="IL92" s="48">
        <f t="shared" si="97"/>
        <v>0</v>
      </c>
      <c r="IM92" s="136"/>
      <c r="IN92" s="140"/>
      <c r="IO92" s="51"/>
      <c r="IP92" s="52"/>
      <c r="IQ92" s="48">
        <f t="shared" si="91"/>
        <v>0</v>
      </c>
      <c r="IR92" s="51"/>
      <c r="IS92" s="52"/>
      <c r="IT92" s="48">
        <f>IV92+IX92+IZ92+JB92+JD92+JF92+JH92</f>
        <v>0</v>
      </c>
      <c r="IU92" s="136"/>
      <c r="IV92" s="140"/>
      <c r="IW92" s="51"/>
      <c r="IX92" s="50"/>
      <c r="IY92" s="129"/>
      <c r="IZ92" s="50"/>
      <c r="JA92" s="129"/>
      <c r="JB92" s="50"/>
      <c r="JC92" s="51"/>
      <c r="JD92" s="50"/>
      <c r="JE92" s="51"/>
      <c r="JF92" s="50"/>
      <c r="JG92" s="51"/>
      <c r="JH92" s="52"/>
      <c r="JI92" s="48">
        <f t="shared" si="75"/>
        <v>0</v>
      </c>
      <c r="JJ92" s="136"/>
      <c r="JK92" s="140"/>
      <c r="JL92" s="129"/>
      <c r="JM92" s="50"/>
      <c r="JN92" s="51"/>
      <c r="JO92" s="52"/>
      <c r="JP92" s="48">
        <f t="shared" si="92"/>
        <v>0</v>
      </c>
      <c r="JQ92" s="51"/>
      <c r="JR92" s="52"/>
    </row>
    <row r="93" spans="1:278" ht="15" hidden="1" customHeight="1" x14ac:dyDescent="0.3">
      <c r="B93" s="37">
        <v>4085</v>
      </c>
      <c r="C93" s="30" t="s">
        <v>101</v>
      </c>
      <c r="D93" s="39">
        <v>2004</v>
      </c>
      <c r="E93" s="62">
        <f t="shared" si="85"/>
        <v>135.80000000000001</v>
      </c>
      <c r="F93" s="47" t="s">
        <v>413</v>
      </c>
      <c r="G93" s="47"/>
      <c r="H93" s="47" t="s">
        <v>451</v>
      </c>
      <c r="I93" s="47" t="s">
        <v>501</v>
      </c>
      <c r="J93" s="48">
        <f t="shared" si="95"/>
        <v>0</v>
      </c>
      <c r="K93" s="49"/>
      <c r="L93" s="50"/>
      <c r="M93" s="51"/>
      <c r="N93" s="50"/>
      <c r="O93" s="51"/>
      <c r="P93" s="52"/>
      <c r="Q93" s="48">
        <f t="shared" si="86"/>
        <v>0</v>
      </c>
      <c r="R93" s="49"/>
      <c r="S93" s="52"/>
      <c r="T93" s="48">
        <f t="shared" si="87"/>
        <v>0</v>
      </c>
      <c r="U93" s="49"/>
      <c r="V93" s="50"/>
      <c r="W93" s="51"/>
      <c r="X93" s="52"/>
      <c r="Y93" s="53">
        <f>AA93+AC93+AE93+AI93+AK93+AM93+AO93</f>
        <v>37.799999999999997</v>
      </c>
      <c r="Z93" s="148"/>
      <c r="AA93" s="55"/>
      <c r="AB93" s="148"/>
      <c r="AC93" s="55"/>
      <c r="AD93" s="148"/>
      <c r="AE93" s="55"/>
      <c r="AF93" s="14">
        <v>9</v>
      </c>
      <c r="AG93" s="15">
        <f>8*0.9</f>
        <v>7.2</v>
      </c>
      <c r="AH93" s="148"/>
      <c r="AI93" s="55"/>
      <c r="AJ93" s="148">
        <v>8</v>
      </c>
      <c r="AK93" s="55">
        <f>15*0.9</f>
        <v>13.5</v>
      </c>
      <c r="AL93" s="84">
        <v>5</v>
      </c>
      <c r="AM93" s="85">
        <f>18*0.9*1.5</f>
        <v>24.299999999999997</v>
      </c>
      <c r="AN93" s="148"/>
      <c r="AO93" s="88"/>
      <c r="AP93" s="95">
        <f t="shared" si="88"/>
        <v>0</v>
      </c>
      <c r="AQ93" s="97"/>
      <c r="AR93" s="92"/>
      <c r="AS93" s="89">
        <f>AU93+AW93+AY93+BA93+BC93</f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>
        <f>BF93+BH93+BJ93+BL93+BN93+BP93</f>
        <v>0</v>
      </c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12"/>
      <c r="BQ93" s="13">
        <f t="shared" si="98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53">
        <f>CJ93+CL93+CN93+CP93+CR93+CT93</f>
        <v>0</v>
      </c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53">
        <f>CW93+CY93+DA93+DC93+DE93</f>
        <v>0</v>
      </c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>
        <f t="shared" si="89"/>
        <v>0</v>
      </c>
      <c r="DG93" s="51"/>
      <c r="DH93" s="50"/>
      <c r="DI93" s="51"/>
      <c r="DJ93" s="50"/>
      <c r="DK93" s="51"/>
      <c r="DL93" s="52"/>
      <c r="DM93" s="53">
        <f>DO93+DQ93+DS93+DU93+DW93+DY93+EA93+EC93</f>
        <v>0</v>
      </c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>
        <f>EF93+EH93+EJ93+EL93+EN93+EP93+ER93+ET93+EV93+EX93</f>
        <v>0</v>
      </c>
      <c r="EE93" s="51"/>
      <c r="EF93" s="50"/>
      <c r="EG93" s="51"/>
      <c r="EH93" s="50"/>
      <c r="EI93" s="51"/>
      <c r="EJ93" s="50"/>
      <c r="EK93" s="51"/>
      <c r="EL93" s="50"/>
      <c r="EM93" s="51"/>
      <c r="EN93" s="50"/>
      <c r="EO93" s="51"/>
      <c r="EP93" s="50"/>
      <c r="EQ93" s="51"/>
      <c r="ER93" s="50"/>
      <c r="ES93" s="50"/>
      <c r="ET93" s="50"/>
      <c r="EU93" s="50"/>
      <c r="EV93" s="50"/>
      <c r="EW93" s="51"/>
      <c r="EX93" s="52"/>
      <c r="EY93" s="53">
        <f t="shared" si="90"/>
        <v>0</v>
      </c>
      <c r="EZ93" s="51"/>
      <c r="FA93" s="50"/>
      <c r="FB93" s="51"/>
      <c r="FC93" s="52"/>
      <c r="FD93" s="53">
        <f t="shared" si="99"/>
        <v>0</v>
      </c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>
        <f>FS93+FU93+FW93+FY93+GA93+GC93</f>
        <v>0</v>
      </c>
      <c r="FR93" s="122"/>
      <c r="FS93" s="122"/>
      <c r="FT93" s="51"/>
      <c r="FU93" s="50"/>
      <c r="FV93" s="51"/>
      <c r="FW93" s="50"/>
      <c r="FX93" s="50"/>
      <c r="FY93" s="50"/>
      <c r="FZ93" s="50"/>
      <c r="GA93" s="50"/>
      <c r="GB93" s="51"/>
      <c r="GC93" s="52"/>
      <c r="GD93" s="53">
        <f>GF93+GH93+GJ93+GL93+GN93</f>
        <v>0</v>
      </c>
      <c r="GE93" s="51"/>
      <c r="GF93" s="50"/>
      <c r="GG93" s="51"/>
      <c r="GH93" s="50"/>
      <c r="GI93" s="51"/>
      <c r="GJ93" s="50"/>
      <c r="GK93" s="51"/>
      <c r="GL93" s="50"/>
      <c r="GM93" s="51"/>
      <c r="GN93" s="52"/>
      <c r="GO93" s="48">
        <f>GQ93+GU93+GW93+GY93</f>
        <v>68</v>
      </c>
      <c r="GP93" s="136"/>
      <c r="GQ93" s="140"/>
      <c r="GR93" s="18">
        <v>4</v>
      </c>
      <c r="GS93" s="17">
        <f>30*0.8</f>
        <v>24</v>
      </c>
      <c r="GT93" s="51"/>
      <c r="GU93" s="50"/>
      <c r="GV93" s="129">
        <v>2</v>
      </c>
      <c r="GW93" s="50">
        <f>40*0.8</f>
        <v>32</v>
      </c>
      <c r="GX93" s="101">
        <v>3</v>
      </c>
      <c r="GY93" s="102">
        <f>30*0.8*1.5</f>
        <v>36</v>
      </c>
      <c r="GZ93" s="18">
        <v>3</v>
      </c>
      <c r="HA93" s="17">
        <f>30*0.8</f>
        <v>24</v>
      </c>
      <c r="HB93" s="18">
        <v>4</v>
      </c>
      <c r="HC93" s="124">
        <f>20*0.8</f>
        <v>16</v>
      </c>
      <c r="HD93" s="48">
        <f t="shared" si="100"/>
        <v>0</v>
      </c>
      <c r="HE93" s="136"/>
      <c r="HF93" s="140"/>
      <c r="HG93" s="51"/>
      <c r="HH93" s="50"/>
      <c r="HI93" s="51"/>
      <c r="HJ93" s="50"/>
      <c r="HK93" s="129"/>
      <c r="HL93" s="50"/>
      <c r="HM93" s="51"/>
      <c r="HN93" s="50"/>
      <c r="HO93" s="51"/>
      <c r="HP93" s="50"/>
      <c r="HQ93" s="51"/>
      <c r="HR93" s="52"/>
      <c r="HS93" s="48">
        <f t="shared" si="93"/>
        <v>0</v>
      </c>
      <c r="HT93" s="136"/>
      <c r="HU93" s="140"/>
      <c r="HV93" s="51"/>
      <c r="HW93" s="50"/>
      <c r="HX93" s="51"/>
      <c r="HY93" s="50"/>
      <c r="HZ93" s="129"/>
      <c r="IA93" s="50"/>
      <c r="IB93" s="51"/>
      <c r="IC93" s="50"/>
      <c r="ID93" s="51"/>
      <c r="IE93" s="50"/>
      <c r="IF93" s="129"/>
      <c r="IG93" s="50"/>
      <c r="IH93" s="129"/>
      <c r="II93" s="50"/>
      <c r="IJ93" s="51"/>
      <c r="IK93" s="52"/>
      <c r="IL93" s="48">
        <f t="shared" si="97"/>
        <v>0</v>
      </c>
      <c r="IM93" s="136"/>
      <c r="IN93" s="140"/>
      <c r="IO93" s="51"/>
      <c r="IP93" s="52"/>
      <c r="IQ93" s="48">
        <f t="shared" si="91"/>
        <v>0</v>
      </c>
      <c r="IR93" s="51"/>
      <c r="IS93" s="52"/>
      <c r="IT93" s="48">
        <f>IV93+IX93+IZ93+JD93+JF93+JH93</f>
        <v>30</v>
      </c>
      <c r="IU93" s="136"/>
      <c r="IV93" s="140"/>
      <c r="IW93" s="51"/>
      <c r="IX93" s="50"/>
      <c r="IY93" s="129"/>
      <c r="IZ93" s="50"/>
      <c r="JA93" s="133">
        <v>6</v>
      </c>
      <c r="JB93" s="17">
        <f>15</f>
        <v>15</v>
      </c>
      <c r="JC93" s="51"/>
      <c r="JD93" s="50"/>
      <c r="JE93" s="51"/>
      <c r="JF93" s="50"/>
      <c r="JG93" s="51">
        <v>3</v>
      </c>
      <c r="JH93" s="52">
        <f>30</f>
        <v>30</v>
      </c>
      <c r="JI93" s="48">
        <f t="shared" si="75"/>
        <v>0</v>
      </c>
      <c r="JJ93" s="136"/>
      <c r="JK93" s="140"/>
      <c r="JL93" s="129"/>
      <c r="JM93" s="50"/>
      <c r="JN93" s="51"/>
      <c r="JO93" s="52"/>
      <c r="JP93" s="48">
        <f t="shared" si="92"/>
        <v>0</v>
      </c>
      <c r="JQ93" s="51"/>
      <c r="JR93" s="52"/>
    </row>
    <row r="94" spans="1:278" ht="15" hidden="1" customHeight="1" x14ac:dyDescent="0.3">
      <c r="B94" s="37">
        <v>2569</v>
      </c>
      <c r="C94" s="30" t="s">
        <v>107</v>
      </c>
      <c r="D94" s="39">
        <v>2001</v>
      </c>
      <c r="E94" s="62">
        <f t="shared" si="85"/>
        <v>133.4</v>
      </c>
      <c r="F94" s="47" t="s">
        <v>453</v>
      </c>
      <c r="G94" s="47"/>
      <c r="H94" s="47" t="s">
        <v>462</v>
      </c>
      <c r="I94" s="47"/>
      <c r="J94" s="48">
        <f t="shared" si="95"/>
        <v>0</v>
      </c>
      <c r="K94" s="49"/>
      <c r="L94" s="50"/>
      <c r="M94" s="51"/>
      <c r="N94" s="50"/>
      <c r="O94" s="51"/>
      <c r="P94" s="52"/>
      <c r="Q94" s="48">
        <f t="shared" si="86"/>
        <v>0</v>
      </c>
      <c r="R94" s="49"/>
      <c r="S94" s="52"/>
      <c r="T94" s="48">
        <f t="shared" si="87"/>
        <v>56</v>
      </c>
      <c r="U94" s="49"/>
      <c r="V94" s="50"/>
      <c r="W94" s="51">
        <v>2</v>
      </c>
      <c r="X94" s="52">
        <f>80*0.7</f>
        <v>56</v>
      </c>
      <c r="Y94" s="53">
        <f t="shared" ref="Y94:Y129" si="101">AA94+AC94+AE94+AG94+AI94+AK94+AM94+AO94</f>
        <v>23.400000000000002</v>
      </c>
      <c r="Z94" s="148"/>
      <c r="AA94" s="55"/>
      <c r="AB94" s="148"/>
      <c r="AC94" s="55"/>
      <c r="AD94" s="148"/>
      <c r="AE94" s="55"/>
      <c r="AF94" s="148"/>
      <c r="AG94" s="55"/>
      <c r="AH94" s="148"/>
      <c r="AI94" s="55"/>
      <c r="AJ94" s="148">
        <v>5</v>
      </c>
      <c r="AK94" s="55">
        <f>26*0.9</f>
        <v>23.400000000000002</v>
      </c>
      <c r="AL94" s="148"/>
      <c r="AM94" s="55"/>
      <c r="AN94" s="148"/>
      <c r="AO94" s="88"/>
      <c r="AP94" s="95">
        <f t="shared" si="88"/>
        <v>0</v>
      </c>
      <c r="AQ94" s="97"/>
      <c r="AR94" s="92"/>
      <c r="AS94" s="89">
        <f>AU94+AW94+AY94+BA94+BC94</f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>
        <f>BF94+BH94+BJ94+BL94+BN94+BP94</f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BS94+BU94+BW94+BY94+CA94+CC94+CG94</f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18">
        <v>8</v>
      </c>
      <c r="CE94" s="18" t="s">
        <v>65</v>
      </c>
      <c r="CF94" s="51"/>
      <c r="CG94" s="52"/>
      <c r="CH94" s="53">
        <f>CJ94+CL94+CN94+CP94+CR94+CT94</f>
        <v>0</v>
      </c>
      <c r="CI94" s="51"/>
      <c r="CJ94" s="50"/>
      <c r="CK94" s="51"/>
      <c r="CL94" s="50"/>
      <c r="CM94" s="51"/>
      <c r="CN94" s="50"/>
      <c r="CO94" s="50"/>
      <c r="CP94" s="50"/>
      <c r="CQ94" s="51"/>
      <c r="CR94" s="51"/>
      <c r="CS94" s="51"/>
      <c r="CT94" s="52"/>
      <c r="CU94" s="53">
        <f>CW94+CY94+DA94+DC94+DE94</f>
        <v>0</v>
      </c>
      <c r="CV94" s="51"/>
      <c r="CW94" s="50"/>
      <c r="CX94" s="50"/>
      <c r="CY94" s="50"/>
      <c r="CZ94" s="51"/>
      <c r="DA94" s="50"/>
      <c r="DB94" s="51"/>
      <c r="DC94" s="50"/>
      <c r="DD94" s="51"/>
      <c r="DE94" s="52"/>
      <c r="DF94" s="53">
        <f t="shared" si="89"/>
        <v>0</v>
      </c>
      <c r="DG94" s="51"/>
      <c r="DH94" s="50"/>
      <c r="DI94" s="50"/>
      <c r="DJ94" s="50"/>
      <c r="DK94" s="51"/>
      <c r="DL94" s="52"/>
      <c r="DM94" s="53">
        <f>DO94+DQ94+DS94+DU94+DW94+DY94+EA94+EC94</f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0"/>
      <c r="DY94" s="50"/>
      <c r="DZ94" s="51"/>
      <c r="EA94" s="50"/>
      <c r="EB94" s="51"/>
      <c r="EC94" s="52"/>
      <c r="ED94" s="53">
        <f>EF94+EH94+EJ94+EL94+EN94+EP94+ER94+ET94+EV94+EX94</f>
        <v>0</v>
      </c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0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90"/>
        <v>0</v>
      </c>
      <c r="EZ94" s="51"/>
      <c r="FA94" s="50"/>
      <c r="FB94" s="51"/>
      <c r="FC94" s="52"/>
      <c r="FD94" s="53">
        <f t="shared" si="99"/>
        <v>0</v>
      </c>
      <c r="FE94" s="51"/>
      <c r="FF94" s="50"/>
      <c r="FG94" s="51"/>
      <c r="FH94" s="50"/>
      <c r="FI94" s="51"/>
      <c r="FJ94" s="50"/>
      <c r="FK94" s="50"/>
      <c r="FL94" s="50"/>
      <c r="FM94" s="51"/>
      <c r="FN94" s="50"/>
      <c r="FO94" s="51"/>
      <c r="FP94" s="52"/>
      <c r="FQ94" s="53">
        <f>FS94+FU94+FW94+FY94+GA94+GC94</f>
        <v>0</v>
      </c>
      <c r="FR94" s="122"/>
      <c r="FS94" s="122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>
        <f>GF94+GH94+GJ94+GL94+GN94</f>
        <v>0</v>
      </c>
      <c r="GE94" s="51"/>
      <c r="GF94" s="50"/>
      <c r="GG94" s="51"/>
      <c r="GH94" s="50"/>
      <c r="GI94" s="51"/>
      <c r="GJ94" s="50"/>
      <c r="GK94" s="50"/>
      <c r="GL94" s="50"/>
      <c r="GM94" s="51"/>
      <c r="GN94" s="52"/>
      <c r="GO94" s="48">
        <f>GQ94+GS94+GU94+GW94+GY94+HA94+HC94</f>
        <v>0</v>
      </c>
      <c r="GP94" s="125"/>
      <c r="GQ94" s="125"/>
      <c r="GR94" s="51"/>
      <c r="GS94" s="50"/>
      <c r="GT94" s="51"/>
      <c r="GU94" s="50"/>
      <c r="GV94" s="50"/>
      <c r="GW94" s="50"/>
      <c r="GX94" s="50"/>
      <c r="GY94" s="50"/>
      <c r="GZ94" s="50"/>
      <c r="HA94" s="50"/>
      <c r="HB94" s="51"/>
      <c r="HC94" s="52"/>
      <c r="HD94" s="48">
        <f t="shared" si="100"/>
        <v>0</v>
      </c>
      <c r="HE94" s="125"/>
      <c r="HF94" s="125"/>
      <c r="HG94" s="51"/>
      <c r="HH94" s="50"/>
      <c r="HI94" s="51"/>
      <c r="HJ94" s="50"/>
      <c r="HK94" s="50"/>
      <c r="HL94" s="50"/>
      <c r="HM94" s="50"/>
      <c r="HN94" s="50"/>
      <c r="HO94" s="50"/>
      <c r="HP94" s="50"/>
      <c r="HQ94" s="51"/>
      <c r="HR94" s="52"/>
      <c r="HS94" s="48">
        <f t="shared" si="93"/>
        <v>0</v>
      </c>
      <c r="HT94" s="136"/>
      <c r="HU94" s="140"/>
      <c r="HV94" s="51"/>
      <c r="HW94" s="50"/>
      <c r="HX94" s="51"/>
      <c r="HY94" s="50"/>
      <c r="HZ94" s="51"/>
      <c r="IA94" s="50"/>
      <c r="IB94" s="51"/>
      <c r="IC94" s="50"/>
      <c r="ID94" s="51"/>
      <c r="IE94" s="50"/>
      <c r="IF94" s="129"/>
      <c r="IG94" s="50"/>
      <c r="IH94" s="129"/>
      <c r="II94" s="50"/>
      <c r="IJ94" s="51"/>
      <c r="IK94" s="52"/>
      <c r="IL94" s="48">
        <f t="shared" si="97"/>
        <v>24</v>
      </c>
      <c r="IM94" s="136">
        <v>6</v>
      </c>
      <c r="IN94" s="140">
        <f>30*0.8</f>
        <v>24</v>
      </c>
      <c r="IO94" s="51"/>
      <c r="IP94" s="52"/>
      <c r="IQ94" s="48">
        <f t="shared" si="91"/>
        <v>0</v>
      </c>
      <c r="IR94" s="51"/>
      <c r="IS94" s="52"/>
      <c r="IT94" s="48">
        <f t="shared" ref="IT94:IT104" si="102">IV94+IX94+IZ94+JB94+JD94+JF94+JH94</f>
        <v>30</v>
      </c>
      <c r="IU94" s="136"/>
      <c r="IV94" s="140"/>
      <c r="IW94" s="51"/>
      <c r="IX94" s="50"/>
      <c r="IY94" s="51"/>
      <c r="IZ94" s="50"/>
      <c r="JA94" s="129"/>
      <c r="JB94" s="50"/>
      <c r="JC94" s="51">
        <v>3</v>
      </c>
      <c r="JD94" s="50">
        <f>30</f>
        <v>30</v>
      </c>
      <c r="JE94" s="51"/>
      <c r="JF94" s="50"/>
      <c r="JG94" s="51"/>
      <c r="JH94" s="52"/>
      <c r="JI94" s="48">
        <f t="shared" si="75"/>
        <v>0</v>
      </c>
      <c r="JJ94" s="136"/>
      <c r="JK94" s="140"/>
      <c r="JL94" s="51"/>
      <c r="JM94" s="50"/>
      <c r="JN94" s="51"/>
      <c r="JO94" s="52"/>
      <c r="JP94" s="48">
        <f t="shared" si="92"/>
        <v>0</v>
      </c>
      <c r="JQ94" s="51"/>
      <c r="JR94" s="52"/>
    </row>
    <row r="95" spans="1:278" ht="15" customHeight="1" x14ac:dyDescent="0.3">
      <c r="A95" s="176">
        <v>25</v>
      </c>
      <c r="B95" s="177">
        <v>6269</v>
      </c>
      <c r="C95" s="178" t="s">
        <v>124</v>
      </c>
      <c r="D95" s="179">
        <v>2007</v>
      </c>
      <c r="E95" s="180">
        <f t="shared" si="85"/>
        <v>91</v>
      </c>
      <c r="F95" s="181" t="s">
        <v>409</v>
      </c>
      <c r="G95" s="181"/>
      <c r="H95" s="47" t="s">
        <v>532</v>
      </c>
      <c r="I95" s="47" t="s">
        <v>533</v>
      </c>
      <c r="J95" s="182">
        <f t="shared" si="95"/>
        <v>0</v>
      </c>
      <c r="K95" s="49"/>
      <c r="L95" s="50"/>
      <c r="M95" s="51"/>
      <c r="N95" s="50"/>
      <c r="O95" s="51"/>
      <c r="P95" s="52"/>
      <c r="Q95" s="182">
        <f t="shared" si="86"/>
        <v>0</v>
      </c>
      <c r="R95" s="49"/>
      <c r="S95" s="52"/>
      <c r="T95" s="48">
        <f t="shared" si="87"/>
        <v>0</v>
      </c>
      <c r="U95" s="49"/>
      <c r="V95" s="50"/>
      <c r="W95" s="51"/>
      <c r="X95" s="52"/>
      <c r="Y95" s="183">
        <f t="shared" si="101"/>
        <v>0</v>
      </c>
      <c r="Z95" s="148"/>
      <c r="AA95" s="55"/>
      <c r="AB95" s="148"/>
      <c r="AC95" s="55"/>
      <c r="AD95" s="148"/>
      <c r="AE95" s="55"/>
      <c r="AF95" s="148"/>
      <c r="AG95" s="55"/>
      <c r="AH95" s="148"/>
      <c r="AI95" s="55"/>
      <c r="AJ95" s="148"/>
      <c r="AK95" s="55"/>
      <c r="AL95" s="148"/>
      <c r="AM95" s="55"/>
      <c r="AN95" s="148"/>
      <c r="AO95" s="88"/>
      <c r="AP95" s="95">
        <f t="shared" si="88"/>
        <v>0</v>
      </c>
      <c r="AQ95" s="97"/>
      <c r="AR95" s="92"/>
      <c r="AS95" s="89"/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83">
        <f>BF95+BH95+BJ95+BL95+BP95</f>
        <v>91</v>
      </c>
      <c r="BE95" s="11">
        <v>4</v>
      </c>
      <c r="BF95" s="10">
        <f>40*0.7</f>
        <v>28</v>
      </c>
      <c r="BG95" s="11"/>
      <c r="BH95" s="10"/>
      <c r="BI95" s="101">
        <v>3</v>
      </c>
      <c r="BJ95" s="102">
        <f>60*0.7*1.5</f>
        <v>63</v>
      </c>
      <c r="BK95" s="11"/>
      <c r="BL95" s="10"/>
      <c r="BM95" s="18">
        <v>4</v>
      </c>
      <c r="BN95" s="17">
        <f>30*0.7</f>
        <v>21</v>
      </c>
      <c r="BO95" s="11"/>
      <c r="BP95" s="12"/>
      <c r="BQ95" s="183">
        <f t="shared" ref="BQ95:BQ105" si="103">BS95+BU95+BW95+BY95+CA95+CC95+CE95+CG95</f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/>
      <c r="CI95" s="51"/>
      <c r="CJ95" s="50"/>
      <c r="CK95" s="101"/>
      <c r="CL95" s="102"/>
      <c r="CM95" s="18"/>
      <c r="CN95" s="17"/>
      <c r="CO95" s="51"/>
      <c r="CP95" s="50"/>
      <c r="CQ95" s="51"/>
      <c r="CR95" s="50"/>
      <c r="CS95" s="51"/>
      <c r="CT95" s="52"/>
      <c r="CU95" s="53"/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183">
        <f t="shared" si="89"/>
        <v>0</v>
      </c>
      <c r="DG95" s="51"/>
      <c r="DH95" s="50"/>
      <c r="DI95" s="51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1"/>
      <c r="EP95" s="50"/>
      <c r="EQ95" s="51"/>
      <c r="ER95" s="50"/>
      <c r="ES95" s="50"/>
      <c r="ET95" s="50"/>
      <c r="EU95" s="50"/>
      <c r="EV95" s="50"/>
      <c r="EW95" s="51"/>
      <c r="EX95" s="52"/>
      <c r="EY95" s="53">
        <f t="shared" si="90"/>
        <v>0</v>
      </c>
      <c r="EZ95" s="51"/>
      <c r="FA95" s="50"/>
      <c r="FB95" s="51"/>
      <c r="FC95" s="52"/>
      <c r="FD95" s="183">
        <f t="shared" si="99"/>
        <v>0</v>
      </c>
      <c r="FE95" s="51"/>
      <c r="FF95" s="50"/>
      <c r="FG95" s="51"/>
      <c r="FH95" s="50"/>
      <c r="FI95" s="51"/>
      <c r="FJ95" s="50"/>
      <c r="FK95" s="51"/>
      <c r="FL95" s="50"/>
      <c r="FM95" s="51"/>
      <c r="FN95" s="50"/>
      <c r="FO95" s="51"/>
      <c r="FP95" s="52"/>
      <c r="FQ95" s="183">
        <f>FS95+FU95+FW95+FY95+GA95+GC95</f>
        <v>0</v>
      </c>
      <c r="FR95" s="153"/>
      <c r="FS95" s="150"/>
      <c r="FT95" s="51"/>
      <c r="FU95" s="50"/>
      <c r="FV95" s="51"/>
      <c r="FW95" s="50"/>
      <c r="FX95" s="51"/>
      <c r="FY95" s="50"/>
      <c r="FZ95" s="51"/>
      <c r="GA95" s="50"/>
      <c r="GB95" s="51"/>
      <c r="GC95" s="52"/>
      <c r="GD95" s="53"/>
      <c r="GE95" s="51"/>
      <c r="GF95" s="50"/>
      <c r="GG95" s="51"/>
      <c r="GH95" s="50"/>
      <c r="GI95" s="51"/>
      <c r="GJ95" s="50"/>
      <c r="GK95" s="51"/>
      <c r="GL95" s="50"/>
      <c r="GM95" s="51"/>
      <c r="GN95" s="52"/>
      <c r="GO95" s="48"/>
      <c r="GP95" s="136"/>
      <c r="GQ95" s="140"/>
      <c r="GR95" s="51"/>
      <c r="GS95" s="50"/>
      <c r="GT95" s="51"/>
      <c r="GU95" s="50"/>
      <c r="GV95" s="129"/>
      <c r="GW95" s="50"/>
      <c r="GX95" s="51"/>
      <c r="GY95" s="50"/>
      <c r="GZ95" s="51"/>
      <c r="HA95" s="50"/>
      <c r="HB95" s="51"/>
      <c r="HC95" s="52"/>
      <c r="HD95" s="182">
        <f t="shared" si="100"/>
        <v>0</v>
      </c>
      <c r="HE95" s="136"/>
      <c r="HF95" s="140"/>
      <c r="HG95" s="51"/>
      <c r="HH95" s="50"/>
      <c r="HI95" s="51"/>
      <c r="HJ95" s="50"/>
      <c r="HK95" s="129"/>
      <c r="HL95" s="50"/>
      <c r="HM95" s="51"/>
      <c r="HN95" s="50"/>
      <c r="HO95" s="51"/>
      <c r="HP95" s="50"/>
      <c r="HQ95" s="51"/>
      <c r="HR95" s="52"/>
      <c r="HS95" s="48">
        <f t="shared" si="93"/>
        <v>0</v>
      </c>
      <c r="HT95" s="136"/>
      <c r="HU95" s="140"/>
      <c r="HV95" s="51"/>
      <c r="HW95" s="50"/>
      <c r="HX95" s="51"/>
      <c r="HY95" s="50"/>
      <c r="HZ95" s="129"/>
      <c r="IA95" s="50"/>
      <c r="IB95" s="51"/>
      <c r="IC95" s="50"/>
      <c r="ID95" s="51"/>
      <c r="IE95" s="50"/>
      <c r="IF95" s="129"/>
      <c r="IG95" s="50"/>
      <c r="IH95" s="129"/>
      <c r="II95" s="50"/>
      <c r="IJ95" s="51"/>
      <c r="IK95" s="52"/>
      <c r="IL95" s="182">
        <f t="shared" si="97"/>
        <v>0</v>
      </c>
      <c r="IM95" s="136"/>
      <c r="IN95" s="140"/>
      <c r="IO95" s="51"/>
      <c r="IP95" s="52"/>
      <c r="IQ95" s="182">
        <f t="shared" si="91"/>
        <v>0</v>
      </c>
      <c r="IR95" s="51"/>
      <c r="IS95" s="52"/>
      <c r="IT95" s="182">
        <f t="shared" si="102"/>
        <v>0</v>
      </c>
      <c r="IU95" s="136"/>
      <c r="IV95" s="140"/>
      <c r="IW95" s="51"/>
      <c r="IX95" s="50"/>
      <c r="IY95" s="129"/>
      <c r="IZ95" s="50"/>
      <c r="JA95" s="129"/>
      <c r="JB95" s="50"/>
      <c r="JC95" s="51"/>
      <c r="JD95" s="50"/>
      <c r="JE95" s="51"/>
      <c r="JF95" s="50"/>
      <c r="JG95" s="51"/>
      <c r="JH95" s="52"/>
      <c r="JI95" s="182">
        <f t="shared" si="75"/>
        <v>0</v>
      </c>
      <c r="JJ95" s="136"/>
      <c r="JK95" s="140"/>
      <c r="JL95" s="129"/>
      <c r="JM95" s="50"/>
      <c r="JN95" s="51"/>
      <c r="JO95" s="52"/>
      <c r="JP95" s="182">
        <f t="shared" si="92"/>
        <v>0</v>
      </c>
      <c r="JQ95" s="51"/>
      <c r="JR95" s="52"/>
    </row>
    <row r="96" spans="1:278" ht="15" customHeight="1" x14ac:dyDescent="0.3">
      <c r="A96" s="27">
        <v>26</v>
      </c>
      <c r="B96" s="37">
        <v>6733</v>
      </c>
      <c r="C96" s="30" t="s">
        <v>240</v>
      </c>
      <c r="D96" s="38">
        <v>2009</v>
      </c>
      <c r="E96" s="62">
        <f t="shared" si="85"/>
        <v>89.75</v>
      </c>
      <c r="F96" s="47" t="s">
        <v>411</v>
      </c>
      <c r="G96" s="47"/>
      <c r="H96" s="47" t="s">
        <v>534</v>
      </c>
      <c r="I96" s="47" t="s">
        <v>496</v>
      </c>
      <c r="J96" s="48">
        <f t="shared" si="95"/>
        <v>0</v>
      </c>
      <c r="K96" s="49"/>
      <c r="L96" s="50"/>
      <c r="M96" s="51"/>
      <c r="N96" s="50"/>
      <c r="O96" s="51"/>
      <c r="P96" s="52"/>
      <c r="Q96" s="48">
        <f t="shared" si="86"/>
        <v>0</v>
      </c>
      <c r="R96" s="49"/>
      <c r="S96" s="52"/>
      <c r="T96" s="48">
        <f t="shared" si="87"/>
        <v>0</v>
      </c>
      <c r="U96" s="49"/>
      <c r="V96" s="50"/>
      <c r="W96" s="51"/>
      <c r="X96" s="52"/>
      <c r="Y96" s="53">
        <f t="shared" si="101"/>
        <v>0</v>
      </c>
      <c r="Z96" s="148"/>
      <c r="AA96" s="55"/>
      <c r="AB96" s="148"/>
      <c r="AC96" s="55"/>
      <c r="AD96" s="148"/>
      <c r="AE96" s="55"/>
      <c r="AF96" s="148"/>
      <c r="AG96" s="55"/>
      <c r="AH96" s="148"/>
      <c r="AI96" s="55"/>
      <c r="AJ96" s="148"/>
      <c r="AK96" s="55"/>
      <c r="AL96" s="148"/>
      <c r="AM96" s="55"/>
      <c r="AN96" s="148"/>
      <c r="AO96" s="88"/>
      <c r="AP96" s="95">
        <f t="shared" si="88"/>
        <v>0</v>
      </c>
      <c r="AQ96" s="97"/>
      <c r="AR96" s="92"/>
      <c r="AS96" s="89"/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>
        <f t="shared" ref="BD96:BD159" si="104">BF96+BH96+BJ96+BL96+BN96+BP96</f>
        <v>40.25</v>
      </c>
      <c r="BE96" s="11">
        <v>5</v>
      </c>
      <c r="BF96" s="10">
        <f>35*0.7</f>
        <v>24.5</v>
      </c>
      <c r="BG96" s="11"/>
      <c r="BH96" s="10"/>
      <c r="BI96" s="11"/>
      <c r="BJ96" s="10"/>
      <c r="BK96" s="11"/>
      <c r="BL96" s="10"/>
      <c r="BM96" s="11"/>
      <c r="BN96" s="10"/>
      <c r="BO96" s="101">
        <v>6</v>
      </c>
      <c r="BP96" s="103">
        <f>15*0.7*1.5</f>
        <v>15.75</v>
      </c>
      <c r="BQ96" s="13">
        <f t="shared" si="103"/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/>
      <c r="CI96" s="51"/>
      <c r="CJ96" s="50"/>
      <c r="CK96" s="51"/>
      <c r="CL96" s="50"/>
      <c r="CM96" s="51"/>
      <c r="CN96" s="50"/>
      <c r="CO96" s="51"/>
      <c r="CP96" s="50"/>
      <c r="CQ96" s="51"/>
      <c r="CR96" s="50"/>
      <c r="CS96" s="51"/>
      <c r="CT96" s="52"/>
      <c r="CU96" s="53"/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>
        <f t="shared" si="89"/>
        <v>0</v>
      </c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1"/>
      <c r="ET96" s="50"/>
      <c r="EU96" s="101"/>
      <c r="EV96" s="102"/>
      <c r="EW96" s="51"/>
      <c r="EX96" s="52"/>
      <c r="EY96" s="53">
        <f t="shared" si="90"/>
        <v>0</v>
      </c>
      <c r="EZ96" s="51"/>
      <c r="FA96" s="50"/>
      <c r="FB96" s="51"/>
      <c r="FC96" s="52"/>
      <c r="FD96" s="53">
        <f t="shared" si="99"/>
        <v>18</v>
      </c>
      <c r="FE96" s="51"/>
      <c r="FF96" s="50"/>
      <c r="FG96" s="51"/>
      <c r="FH96" s="50"/>
      <c r="FI96" s="51"/>
      <c r="FJ96" s="50"/>
      <c r="FK96" s="51">
        <v>3</v>
      </c>
      <c r="FL96" s="50">
        <f>45*0.4</f>
        <v>18</v>
      </c>
      <c r="FM96" s="51"/>
      <c r="FN96" s="50"/>
      <c r="FO96" s="51"/>
      <c r="FP96" s="52"/>
      <c r="FQ96" s="53">
        <f>FS96+FU96+FW96+GA96</f>
        <v>31.499999999999996</v>
      </c>
      <c r="FR96" s="153"/>
      <c r="FS96" s="150"/>
      <c r="FT96" s="51">
        <v>3</v>
      </c>
      <c r="FU96" s="50">
        <f>45*0.7</f>
        <v>31.499999999999996</v>
      </c>
      <c r="FV96" s="51"/>
      <c r="FW96" s="50"/>
      <c r="FX96" s="18">
        <v>2</v>
      </c>
      <c r="FY96" s="17">
        <f>40*0.7</f>
        <v>28</v>
      </c>
      <c r="FZ96" s="51"/>
      <c r="GA96" s="50"/>
      <c r="GB96" s="18">
        <v>3</v>
      </c>
      <c r="GC96" s="124">
        <f>30*0.7</f>
        <v>21</v>
      </c>
      <c r="GD96" s="53"/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48"/>
      <c r="GP96" s="136"/>
      <c r="GQ96" s="140"/>
      <c r="GR96" s="51"/>
      <c r="GS96" s="50"/>
      <c r="GT96" s="51"/>
      <c r="GU96" s="50"/>
      <c r="GV96" s="129"/>
      <c r="GW96" s="50"/>
      <c r="GX96" s="51"/>
      <c r="GY96" s="50"/>
      <c r="GZ96" s="51"/>
      <c r="HA96" s="50"/>
      <c r="HB96" s="51"/>
      <c r="HC96" s="52"/>
      <c r="HD96" s="48">
        <f t="shared" si="100"/>
        <v>0</v>
      </c>
      <c r="HE96" s="136"/>
      <c r="HF96" s="140"/>
      <c r="HG96" s="51"/>
      <c r="HH96" s="50"/>
      <c r="HI96" s="51"/>
      <c r="HJ96" s="50"/>
      <c r="HK96" s="129"/>
      <c r="HL96" s="50"/>
      <c r="HM96" s="51"/>
      <c r="HN96" s="50"/>
      <c r="HO96" s="51"/>
      <c r="HP96" s="50"/>
      <c r="HQ96" s="51"/>
      <c r="HR96" s="52"/>
      <c r="HS96" s="48">
        <f t="shared" si="93"/>
        <v>0</v>
      </c>
      <c r="HT96" s="136"/>
      <c r="HU96" s="140"/>
      <c r="HV96" s="51"/>
      <c r="HW96" s="50"/>
      <c r="HX96" s="51"/>
      <c r="HY96" s="50"/>
      <c r="HZ96" s="129"/>
      <c r="IA96" s="50"/>
      <c r="IB96" s="51"/>
      <c r="IC96" s="50"/>
      <c r="ID96" s="51"/>
      <c r="IE96" s="50"/>
      <c r="IF96" s="129"/>
      <c r="IG96" s="50"/>
      <c r="IH96" s="129"/>
      <c r="II96" s="50"/>
      <c r="IJ96" s="51"/>
      <c r="IK96" s="52"/>
      <c r="IL96" s="48">
        <f t="shared" si="97"/>
        <v>0</v>
      </c>
      <c r="IM96" s="136"/>
      <c r="IN96" s="140"/>
      <c r="IO96" s="51"/>
      <c r="IP96" s="52"/>
      <c r="IQ96" s="48">
        <f t="shared" si="91"/>
        <v>0</v>
      </c>
      <c r="IR96" s="51"/>
      <c r="IS96" s="52"/>
      <c r="IT96" s="48">
        <f t="shared" si="102"/>
        <v>0</v>
      </c>
      <c r="IU96" s="136"/>
      <c r="IV96" s="140"/>
      <c r="IW96" s="51"/>
      <c r="IX96" s="50"/>
      <c r="IY96" s="129"/>
      <c r="IZ96" s="50"/>
      <c r="JA96" s="129"/>
      <c r="JB96" s="50"/>
      <c r="JC96" s="51"/>
      <c r="JD96" s="50"/>
      <c r="JE96" s="51"/>
      <c r="JF96" s="50"/>
      <c r="JG96" s="51"/>
      <c r="JH96" s="52"/>
      <c r="JI96" s="48">
        <f t="shared" si="75"/>
        <v>0</v>
      </c>
      <c r="JJ96" s="136"/>
      <c r="JK96" s="140"/>
      <c r="JL96" s="129"/>
      <c r="JM96" s="50"/>
      <c r="JN96" s="51"/>
      <c r="JO96" s="52"/>
      <c r="JP96" s="48">
        <f t="shared" si="92"/>
        <v>0</v>
      </c>
      <c r="JQ96" s="51"/>
      <c r="JR96" s="52"/>
    </row>
    <row r="97" spans="1:278" ht="15" customHeight="1" x14ac:dyDescent="0.3">
      <c r="A97" s="176">
        <v>27</v>
      </c>
      <c r="B97" s="177">
        <v>403</v>
      </c>
      <c r="C97" s="178" t="s">
        <v>252</v>
      </c>
      <c r="D97" s="179">
        <v>2009</v>
      </c>
      <c r="E97" s="180">
        <f t="shared" si="85"/>
        <v>85.6</v>
      </c>
      <c r="F97" s="181" t="s">
        <v>416</v>
      </c>
      <c r="G97" s="181"/>
      <c r="H97" s="47" t="s">
        <v>456</v>
      </c>
      <c r="I97" s="47"/>
      <c r="J97" s="182">
        <f t="shared" si="95"/>
        <v>0</v>
      </c>
      <c r="K97" s="49"/>
      <c r="L97" s="50"/>
      <c r="M97" s="51"/>
      <c r="N97" s="50"/>
      <c r="O97" s="51"/>
      <c r="P97" s="52"/>
      <c r="Q97" s="182">
        <f t="shared" si="86"/>
        <v>0</v>
      </c>
      <c r="R97" s="49"/>
      <c r="S97" s="52"/>
      <c r="T97" s="48">
        <f t="shared" si="87"/>
        <v>0</v>
      </c>
      <c r="U97" s="49"/>
      <c r="V97" s="50"/>
      <c r="W97" s="51"/>
      <c r="X97" s="52"/>
      <c r="Y97" s="183">
        <f t="shared" si="101"/>
        <v>0</v>
      </c>
      <c r="Z97" s="54"/>
      <c r="AA97" s="55"/>
      <c r="AB97" s="54"/>
      <c r="AC97" s="55"/>
      <c r="AD97" s="54"/>
      <c r="AE97" s="55"/>
      <c r="AF97" s="54"/>
      <c r="AG97" s="55"/>
      <c r="AH97" s="114"/>
      <c r="AI97" s="55"/>
      <c r="AJ97" s="54"/>
      <c r="AK97" s="55"/>
      <c r="AL97" s="117"/>
      <c r="AM97" s="55"/>
      <c r="AN97" s="54"/>
      <c r="AO97" s="88"/>
      <c r="AP97" s="95">
        <f t="shared" si="88"/>
        <v>0</v>
      </c>
      <c r="AQ97" s="113"/>
      <c r="AR97" s="92"/>
      <c r="AS97" s="89"/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83">
        <f t="shared" si="104"/>
        <v>12.599999999999998</v>
      </c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01">
        <v>7</v>
      </c>
      <c r="BP97" s="103">
        <f>12*0.7*1.5</f>
        <v>12.599999999999998</v>
      </c>
      <c r="BQ97" s="183">
        <f t="shared" si="103"/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52"/>
      <c r="CH97" s="53"/>
      <c r="CI97" s="51"/>
      <c r="CJ97" s="50"/>
      <c r="CK97" s="51"/>
      <c r="CL97" s="50"/>
      <c r="CM97" s="51"/>
      <c r="CN97" s="50"/>
      <c r="CO97" s="51"/>
      <c r="CP97" s="50"/>
      <c r="CQ97" s="51"/>
      <c r="CR97" s="50"/>
      <c r="CS97" s="51"/>
      <c r="CT97" s="52"/>
      <c r="CU97" s="53"/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183">
        <f t="shared" si="89"/>
        <v>0</v>
      </c>
      <c r="DG97" s="51"/>
      <c r="DH97" s="50"/>
      <c r="DI97" s="51"/>
      <c r="DJ97" s="50"/>
      <c r="DK97" s="51"/>
      <c r="DL97" s="52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  <c r="ED97" s="53"/>
      <c r="EE97" s="51"/>
      <c r="EF97" s="50"/>
      <c r="EG97" s="51"/>
      <c r="EH97" s="50"/>
      <c r="EI97" s="101"/>
      <c r="EJ97" s="102"/>
      <c r="EK97" s="51"/>
      <c r="EL97" s="50"/>
      <c r="EM97" s="51"/>
      <c r="EN97" s="50"/>
      <c r="EO97" s="101"/>
      <c r="EP97" s="102"/>
      <c r="EQ97" s="51"/>
      <c r="ER97" s="50"/>
      <c r="ES97" s="51"/>
      <c r="ET97" s="50"/>
      <c r="EU97" s="51"/>
      <c r="EV97" s="50"/>
      <c r="EW97" s="51"/>
      <c r="EX97" s="52"/>
      <c r="EY97" s="53">
        <f t="shared" si="90"/>
        <v>0</v>
      </c>
      <c r="EZ97" s="51"/>
      <c r="FA97" s="50"/>
      <c r="FB97" s="51"/>
      <c r="FC97" s="52"/>
      <c r="FD97" s="183">
        <f>FF97+FH97+FJ97+FP97</f>
        <v>24</v>
      </c>
      <c r="FE97" s="51"/>
      <c r="FF97" s="50"/>
      <c r="FG97" s="51"/>
      <c r="FH97" s="50"/>
      <c r="FI97" s="51">
        <v>3</v>
      </c>
      <c r="FJ97" s="50">
        <f>60*0.4</f>
        <v>24</v>
      </c>
      <c r="FK97" s="18">
        <v>9</v>
      </c>
      <c r="FL97" s="17">
        <f>8*0.4</f>
        <v>3.2</v>
      </c>
      <c r="FM97" s="18">
        <v>3</v>
      </c>
      <c r="FN97" s="17">
        <f>45*0.4</f>
        <v>18</v>
      </c>
      <c r="FO97" s="51"/>
      <c r="FP97" s="52"/>
      <c r="FQ97" s="183">
        <f>FS97+FU97+FW97+FY97+GA97+GC97</f>
        <v>21</v>
      </c>
      <c r="FR97" s="153"/>
      <c r="FS97" s="150"/>
      <c r="FT97" s="51"/>
      <c r="FU97" s="50"/>
      <c r="FV97" s="51">
        <v>4</v>
      </c>
      <c r="FW97" s="50">
        <f>30*0.7</f>
        <v>21</v>
      </c>
      <c r="FX97" s="51"/>
      <c r="FY97" s="50"/>
      <c r="FZ97" s="51"/>
      <c r="GA97" s="50"/>
      <c r="GB97" s="51"/>
      <c r="GC97" s="52"/>
      <c r="GD97" s="53"/>
      <c r="GE97" s="51"/>
      <c r="GF97" s="50"/>
      <c r="GG97" s="51"/>
      <c r="GH97" s="50"/>
      <c r="GI97" s="51"/>
      <c r="GJ97" s="50"/>
      <c r="GK97" s="51"/>
      <c r="GL97" s="50"/>
      <c r="GM97" s="51"/>
      <c r="GN97" s="52"/>
      <c r="GO97" s="48"/>
      <c r="GP97" s="136"/>
      <c r="GQ97" s="140"/>
      <c r="GR97" s="51"/>
      <c r="GS97" s="50"/>
      <c r="GT97" s="51"/>
      <c r="GU97" s="50"/>
      <c r="GV97" s="129"/>
      <c r="GW97" s="50"/>
      <c r="GX97" s="51"/>
      <c r="GY97" s="50"/>
      <c r="GZ97" s="51"/>
      <c r="HA97" s="50"/>
      <c r="HB97" s="51"/>
      <c r="HC97" s="52"/>
      <c r="HD97" s="182">
        <f t="shared" si="100"/>
        <v>0</v>
      </c>
      <c r="HE97" s="136"/>
      <c r="HF97" s="140"/>
      <c r="HG97" s="51"/>
      <c r="HH97" s="50"/>
      <c r="HI97" s="51"/>
      <c r="HJ97" s="50"/>
      <c r="HK97" s="129"/>
      <c r="HL97" s="50"/>
      <c r="HM97" s="51"/>
      <c r="HN97" s="50"/>
      <c r="HO97" s="51"/>
      <c r="HP97" s="50"/>
      <c r="HQ97" s="51"/>
      <c r="HR97" s="52"/>
      <c r="HS97" s="48">
        <f t="shared" si="93"/>
        <v>0</v>
      </c>
      <c r="HT97" s="136"/>
      <c r="HU97" s="140"/>
      <c r="HV97" s="51"/>
      <c r="HW97" s="50"/>
      <c r="HX97" s="51"/>
      <c r="HY97" s="50"/>
      <c r="HZ97" s="129"/>
      <c r="IA97" s="50"/>
      <c r="IB97" s="51"/>
      <c r="IC97" s="50"/>
      <c r="ID97" s="51"/>
      <c r="IE97" s="50"/>
      <c r="IF97" s="129"/>
      <c r="IG97" s="50"/>
      <c r="IH97" s="129"/>
      <c r="II97" s="50"/>
      <c r="IJ97" s="51"/>
      <c r="IK97" s="52"/>
      <c r="IL97" s="182">
        <f t="shared" si="97"/>
        <v>0</v>
      </c>
      <c r="IM97" s="136"/>
      <c r="IN97" s="140"/>
      <c r="IO97" s="51"/>
      <c r="IP97" s="52"/>
      <c r="IQ97" s="182">
        <f t="shared" si="91"/>
        <v>0</v>
      </c>
      <c r="IR97" s="51"/>
      <c r="IS97" s="52"/>
      <c r="IT97" s="182">
        <f t="shared" si="102"/>
        <v>0</v>
      </c>
      <c r="IU97" s="136"/>
      <c r="IV97" s="140"/>
      <c r="IW97" s="51"/>
      <c r="IX97" s="50"/>
      <c r="IY97" s="129"/>
      <c r="IZ97" s="50"/>
      <c r="JA97" s="129"/>
      <c r="JB97" s="50"/>
      <c r="JC97" s="51"/>
      <c r="JD97" s="50"/>
      <c r="JE97" s="51"/>
      <c r="JF97" s="50"/>
      <c r="JG97" s="51"/>
      <c r="JH97" s="52"/>
      <c r="JI97" s="182">
        <f t="shared" si="75"/>
        <v>0</v>
      </c>
      <c r="JJ97" s="136"/>
      <c r="JK97" s="140"/>
      <c r="JL97" s="129"/>
      <c r="JM97" s="50"/>
      <c r="JN97" s="51"/>
      <c r="JO97" s="52"/>
      <c r="JP97" s="182">
        <f t="shared" si="92"/>
        <v>28</v>
      </c>
      <c r="JQ97" s="51">
        <v>4</v>
      </c>
      <c r="JR97" s="52">
        <f>40*0.7</f>
        <v>28</v>
      </c>
    </row>
    <row r="98" spans="1:278" ht="15" customHeight="1" x14ac:dyDescent="0.3">
      <c r="A98" s="27">
        <v>28</v>
      </c>
      <c r="B98" s="37">
        <v>6552</v>
      </c>
      <c r="C98" s="30" t="s">
        <v>168</v>
      </c>
      <c r="D98" s="38">
        <v>2008</v>
      </c>
      <c r="E98" s="62">
        <f t="shared" si="85"/>
        <v>81.95</v>
      </c>
      <c r="F98" s="47" t="s">
        <v>411</v>
      </c>
      <c r="G98" s="47"/>
      <c r="H98" s="47" t="s">
        <v>450</v>
      </c>
      <c r="I98" s="47"/>
      <c r="J98" s="48">
        <f t="shared" si="95"/>
        <v>8</v>
      </c>
      <c r="K98" s="49"/>
      <c r="L98" s="50"/>
      <c r="M98" s="51">
        <v>8</v>
      </c>
      <c r="N98" s="50">
        <f>20*0.4</f>
        <v>8</v>
      </c>
      <c r="O98" s="51"/>
      <c r="P98" s="52"/>
      <c r="Q98" s="48">
        <f t="shared" si="86"/>
        <v>0</v>
      </c>
      <c r="R98" s="49"/>
      <c r="S98" s="52"/>
      <c r="T98" s="48">
        <f t="shared" si="87"/>
        <v>0</v>
      </c>
      <c r="U98" s="49"/>
      <c r="V98" s="50"/>
      <c r="W98" s="51"/>
      <c r="X98" s="52"/>
      <c r="Y98" s="53">
        <f t="shared" si="101"/>
        <v>0</v>
      </c>
      <c r="Z98" s="148"/>
      <c r="AA98" s="55"/>
      <c r="AB98" s="148"/>
      <c r="AC98" s="55"/>
      <c r="AD98" s="148"/>
      <c r="AE98" s="55"/>
      <c r="AF98" s="148"/>
      <c r="AG98" s="55"/>
      <c r="AH98" s="148"/>
      <c r="AI98" s="55"/>
      <c r="AJ98" s="148"/>
      <c r="AK98" s="55"/>
      <c r="AL98" s="148"/>
      <c r="AM98" s="55"/>
      <c r="AN98" s="148"/>
      <c r="AO98" s="88"/>
      <c r="AP98" s="95">
        <f t="shared" si="88"/>
        <v>0</v>
      </c>
      <c r="AQ98" s="97"/>
      <c r="AR98" s="92"/>
      <c r="AS98" s="89"/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>
        <f t="shared" si="104"/>
        <v>33.950000000000003</v>
      </c>
      <c r="BE98" s="11"/>
      <c r="BF98" s="10"/>
      <c r="BG98" s="11"/>
      <c r="BH98" s="10"/>
      <c r="BI98" s="11"/>
      <c r="BJ98" s="10"/>
      <c r="BK98" s="11"/>
      <c r="BL98" s="10"/>
      <c r="BM98" s="11">
        <v>5</v>
      </c>
      <c r="BN98" s="10">
        <f>26*0.7</f>
        <v>18.2</v>
      </c>
      <c r="BO98" s="101">
        <v>6</v>
      </c>
      <c r="BP98" s="103">
        <f>15*0.7*1.5</f>
        <v>15.75</v>
      </c>
      <c r="BQ98" s="13">
        <f t="shared" si="103"/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/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/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>
        <f t="shared" si="89"/>
        <v>0</v>
      </c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90"/>
        <v>0</v>
      </c>
      <c r="EZ98" s="51"/>
      <c r="FA98" s="50"/>
      <c r="FB98" s="51"/>
      <c r="FC98" s="52"/>
      <c r="FD98" s="53">
        <f>FF98+FH98+FJ98+FL98+FN98+FP98</f>
        <v>12</v>
      </c>
      <c r="FE98" s="51"/>
      <c r="FF98" s="50"/>
      <c r="FG98" s="51">
        <v>6</v>
      </c>
      <c r="FH98" s="50">
        <f>30*0.4</f>
        <v>12</v>
      </c>
      <c r="FI98" s="51"/>
      <c r="FJ98" s="50"/>
      <c r="FK98" s="51"/>
      <c r="FL98" s="50"/>
      <c r="FM98" s="51"/>
      <c r="FN98" s="50"/>
      <c r="FO98" s="51"/>
      <c r="FP98" s="52"/>
      <c r="FQ98" s="53">
        <f>FS98+FU98+FY98+GA98</f>
        <v>28</v>
      </c>
      <c r="FR98" s="153"/>
      <c r="FS98" s="150"/>
      <c r="FT98" s="51"/>
      <c r="FU98" s="50"/>
      <c r="FV98" s="18">
        <v>7</v>
      </c>
      <c r="FW98" s="17">
        <f>18*0.7</f>
        <v>12.6</v>
      </c>
      <c r="FX98" s="51">
        <v>2</v>
      </c>
      <c r="FY98" s="50">
        <f>40*0.7</f>
        <v>28</v>
      </c>
      <c r="FZ98" s="51"/>
      <c r="GA98" s="50"/>
      <c r="GB98" s="18">
        <v>3</v>
      </c>
      <c r="GC98" s="124">
        <f>30*0.7</f>
        <v>21</v>
      </c>
      <c r="GD98" s="53"/>
      <c r="GE98" s="51"/>
      <c r="GF98" s="50"/>
      <c r="GG98" s="51"/>
      <c r="GH98" s="50"/>
      <c r="GI98" s="51"/>
      <c r="GJ98" s="50"/>
      <c r="GK98" s="51"/>
      <c r="GL98" s="50"/>
      <c r="GM98" s="51"/>
      <c r="GN98" s="52"/>
      <c r="GO98" s="48"/>
      <c r="GP98" s="136"/>
      <c r="GQ98" s="140"/>
      <c r="GR98" s="51"/>
      <c r="GS98" s="50"/>
      <c r="GT98" s="51"/>
      <c r="GU98" s="50"/>
      <c r="GV98" s="129"/>
      <c r="GW98" s="50"/>
      <c r="GX98" s="51"/>
      <c r="GY98" s="50"/>
      <c r="GZ98" s="51"/>
      <c r="HA98" s="50"/>
      <c r="HB98" s="51"/>
      <c r="HC98" s="52"/>
      <c r="HD98" s="48">
        <f t="shared" si="100"/>
        <v>0</v>
      </c>
      <c r="HE98" s="136"/>
      <c r="HF98" s="140"/>
      <c r="HG98" s="51"/>
      <c r="HH98" s="50"/>
      <c r="HI98" s="51"/>
      <c r="HJ98" s="50"/>
      <c r="HK98" s="129"/>
      <c r="HL98" s="50"/>
      <c r="HM98" s="51"/>
      <c r="HN98" s="50"/>
      <c r="HO98" s="51"/>
      <c r="HP98" s="50"/>
      <c r="HQ98" s="51"/>
      <c r="HR98" s="52"/>
      <c r="HS98" s="48">
        <f t="shared" si="93"/>
        <v>0</v>
      </c>
      <c r="HT98" s="136"/>
      <c r="HU98" s="140"/>
      <c r="HV98" s="51"/>
      <c r="HW98" s="50"/>
      <c r="HX98" s="51"/>
      <c r="HY98" s="50"/>
      <c r="HZ98" s="129"/>
      <c r="IA98" s="50"/>
      <c r="IB98" s="51"/>
      <c r="IC98" s="50"/>
      <c r="ID98" s="51"/>
      <c r="IE98" s="50"/>
      <c r="IF98" s="129"/>
      <c r="IG98" s="50"/>
      <c r="IH98" s="129"/>
      <c r="II98" s="50"/>
      <c r="IJ98" s="51"/>
      <c r="IK98" s="52"/>
      <c r="IL98" s="48">
        <f t="shared" si="97"/>
        <v>0</v>
      </c>
      <c r="IM98" s="136"/>
      <c r="IN98" s="140"/>
      <c r="IO98" s="51"/>
      <c r="IP98" s="52"/>
      <c r="IQ98" s="48">
        <f t="shared" si="91"/>
        <v>0</v>
      </c>
      <c r="IR98" s="51"/>
      <c r="IS98" s="52"/>
      <c r="IT98" s="48">
        <f t="shared" si="102"/>
        <v>0</v>
      </c>
      <c r="IU98" s="136"/>
      <c r="IV98" s="140"/>
      <c r="IW98" s="51"/>
      <c r="IX98" s="50"/>
      <c r="IY98" s="129"/>
      <c r="IZ98" s="50"/>
      <c r="JA98" s="129"/>
      <c r="JB98" s="50"/>
      <c r="JC98" s="51"/>
      <c r="JD98" s="50"/>
      <c r="JE98" s="51"/>
      <c r="JF98" s="50"/>
      <c r="JG98" s="51"/>
      <c r="JH98" s="52"/>
      <c r="JI98" s="48">
        <f t="shared" si="75"/>
        <v>0</v>
      </c>
      <c r="JJ98" s="136"/>
      <c r="JK98" s="140"/>
      <c r="JL98" s="129"/>
      <c r="JM98" s="50"/>
      <c r="JN98" s="51"/>
      <c r="JO98" s="52"/>
      <c r="JP98" s="48">
        <f t="shared" si="92"/>
        <v>0</v>
      </c>
      <c r="JQ98" s="51"/>
      <c r="JR98" s="52"/>
    </row>
    <row r="99" spans="1:278" ht="15" hidden="1" customHeight="1" x14ac:dyDescent="0.3">
      <c r="B99" s="37">
        <v>5941</v>
      </c>
      <c r="C99" s="30" t="s">
        <v>18</v>
      </c>
      <c r="D99" s="39">
        <v>2005</v>
      </c>
      <c r="E99" s="62">
        <f t="shared" si="85"/>
        <v>116.69999999999999</v>
      </c>
      <c r="F99" s="47" t="s">
        <v>413</v>
      </c>
      <c r="G99" s="47"/>
      <c r="H99" s="47" t="s">
        <v>499</v>
      </c>
      <c r="I99" s="47" t="s">
        <v>514</v>
      </c>
      <c r="J99" s="48">
        <f t="shared" si="95"/>
        <v>0</v>
      </c>
      <c r="K99" s="49"/>
      <c r="L99" s="50"/>
      <c r="M99" s="51"/>
      <c r="N99" s="50"/>
      <c r="O99" s="51"/>
      <c r="P99" s="52"/>
      <c r="Q99" s="48">
        <f t="shared" si="86"/>
        <v>0</v>
      </c>
      <c r="R99" s="49"/>
      <c r="S99" s="52"/>
      <c r="T99" s="48">
        <f t="shared" si="87"/>
        <v>0</v>
      </c>
      <c r="U99" s="49"/>
      <c r="V99" s="50"/>
      <c r="W99" s="51"/>
      <c r="X99" s="52"/>
      <c r="Y99" s="53">
        <f t="shared" si="101"/>
        <v>42.3</v>
      </c>
      <c r="Z99" s="148"/>
      <c r="AA99" s="55"/>
      <c r="AB99" s="148"/>
      <c r="AC99" s="55"/>
      <c r="AD99" s="148"/>
      <c r="AE99" s="55"/>
      <c r="AF99" s="148"/>
      <c r="AG99" s="55"/>
      <c r="AH99" s="84">
        <v>9</v>
      </c>
      <c r="AI99" s="85">
        <f>8*0.9*1.5</f>
        <v>10.8</v>
      </c>
      <c r="AJ99" s="148">
        <v>9</v>
      </c>
      <c r="AK99" s="55">
        <f>8*0.9</f>
        <v>7.2</v>
      </c>
      <c r="AL99" s="84">
        <v>5</v>
      </c>
      <c r="AM99" s="85">
        <f>18*0.9*1.5</f>
        <v>24.299999999999997</v>
      </c>
      <c r="AN99" s="148"/>
      <c r="AO99" s="88"/>
      <c r="AP99" s="95">
        <f t="shared" si="88"/>
        <v>0</v>
      </c>
      <c r="AQ99" s="97"/>
      <c r="AR99" s="92"/>
      <c r="AS99" s="89">
        <f>AU99+AW99+AY99+BA99+BC99</f>
        <v>6.4</v>
      </c>
      <c r="AT99" s="11"/>
      <c r="AU99" s="10"/>
      <c r="AV99" s="11"/>
      <c r="AW99" s="10"/>
      <c r="AX99" s="11"/>
      <c r="AY99" s="10"/>
      <c r="AZ99" s="11"/>
      <c r="BA99" s="10"/>
      <c r="BB99" s="11">
        <v>9</v>
      </c>
      <c r="BC99" s="12">
        <f>8*0.8</f>
        <v>6.4</v>
      </c>
      <c r="BD99" s="13">
        <f t="shared" si="104"/>
        <v>0</v>
      </c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3">
        <f t="shared" si="103"/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>CJ99+CL99+CN99+CP99+CR99+CT99</f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>CW99+CY99+DA99+DC99+DE99</f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>
        <f t="shared" si="89"/>
        <v>0</v>
      </c>
      <c r="DG99" s="51"/>
      <c r="DH99" s="50"/>
      <c r="DI99" s="51"/>
      <c r="DJ99" s="50"/>
      <c r="DK99" s="51"/>
      <c r="DL99" s="52"/>
      <c r="DM99" s="53">
        <f>DO99+DQ99+DS99+DU99+DW99+DY99+EA99+EC99</f>
        <v>0</v>
      </c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  <c r="ED99" s="53">
        <f>EF99+EH99+EJ99+EL99+EN99+EP99+ER99+ET99+EV99+EX99</f>
        <v>0</v>
      </c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1"/>
      <c r="EP99" s="50"/>
      <c r="EQ99" s="51"/>
      <c r="ER99" s="50"/>
      <c r="ES99" s="50"/>
      <c r="ET99" s="50"/>
      <c r="EU99" s="50"/>
      <c r="EV99" s="50"/>
      <c r="EW99" s="51"/>
      <c r="EX99" s="52"/>
      <c r="EY99" s="53">
        <f t="shared" si="90"/>
        <v>0</v>
      </c>
      <c r="EZ99" s="51"/>
      <c r="FA99" s="50"/>
      <c r="FB99" s="51"/>
      <c r="FC99" s="52"/>
      <c r="FD99" s="53">
        <f>FF99+FH99+FJ99+FL99+FN99+FP99</f>
        <v>0</v>
      </c>
      <c r="FE99" s="51"/>
      <c r="FF99" s="50"/>
      <c r="FG99" s="51"/>
      <c r="FH99" s="50"/>
      <c r="FI99" s="51"/>
      <c r="FJ99" s="50"/>
      <c r="FK99" s="51"/>
      <c r="FL99" s="50"/>
      <c r="FM99" s="51"/>
      <c r="FN99" s="50"/>
      <c r="FO99" s="51"/>
      <c r="FP99" s="52"/>
      <c r="FQ99" s="53">
        <f>FS99+FU99+FW99+FY99+GA99+GC99</f>
        <v>0</v>
      </c>
      <c r="FR99" s="122"/>
      <c r="FS99" s="122"/>
      <c r="FT99" s="51"/>
      <c r="FU99" s="50"/>
      <c r="FV99" s="51"/>
      <c r="FW99" s="50"/>
      <c r="FX99" s="50"/>
      <c r="FY99" s="50"/>
      <c r="FZ99" s="50"/>
      <c r="GA99" s="50"/>
      <c r="GB99" s="51"/>
      <c r="GC99" s="52"/>
      <c r="GD99" s="53">
        <f>GF99+GH99+GJ99+GL99+GN99</f>
        <v>0</v>
      </c>
      <c r="GE99" s="51"/>
      <c r="GF99" s="50"/>
      <c r="GG99" s="51"/>
      <c r="GH99" s="50"/>
      <c r="GI99" s="51"/>
      <c r="GJ99" s="50"/>
      <c r="GK99" s="51"/>
      <c r="GL99" s="50"/>
      <c r="GM99" s="51"/>
      <c r="GN99" s="52"/>
      <c r="GO99" s="48">
        <f>GQ99+GS99+GU99+GW99+GY99</f>
        <v>68</v>
      </c>
      <c r="GP99" s="136"/>
      <c r="GQ99" s="140"/>
      <c r="GR99" s="51"/>
      <c r="GS99" s="50"/>
      <c r="GT99" s="51"/>
      <c r="GU99" s="50"/>
      <c r="GV99" s="129">
        <v>2</v>
      </c>
      <c r="GW99" s="50">
        <f>40*0.8</f>
        <v>32</v>
      </c>
      <c r="GX99" s="101">
        <v>3</v>
      </c>
      <c r="GY99" s="102">
        <f>30*0.8*1.5</f>
        <v>36</v>
      </c>
      <c r="GZ99" s="18">
        <v>3</v>
      </c>
      <c r="HA99" s="17">
        <f>30*0.8</f>
        <v>24</v>
      </c>
      <c r="HB99" s="18">
        <v>4</v>
      </c>
      <c r="HC99" s="124">
        <f>20*0.8</f>
        <v>16</v>
      </c>
      <c r="HD99" s="48">
        <f t="shared" si="100"/>
        <v>0</v>
      </c>
      <c r="HE99" s="136"/>
      <c r="HF99" s="140"/>
      <c r="HG99" s="51"/>
      <c r="HH99" s="50"/>
      <c r="HI99" s="51"/>
      <c r="HJ99" s="50"/>
      <c r="HK99" s="129"/>
      <c r="HL99" s="50"/>
      <c r="HM99" s="51"/>
      <c r="HN99" s="50"/>
      <c r="HO99" s="51"/>
      <c r="HP99" s="50"/>
      <c r="HQ99" s="51"/>
      <c r="HR99" s="52"/>
      <c r="HS99" s="48">
        <f t="shared" si="93"/>
        <v>0</v>
      </c>
      <c r="HT99" s="136"/>
      <c r="HU99" s="140"/>
      <c r="HV99" s="51"/>
      <c r="HW99" s="50"/>
      <c r="HX99" s="51"/>
      <c r="HY99" s="50"/>
      <c r="HZ99" s="129"/>
      <c r="IA99" s="50"/>
      <c r="IB99" s="51"/>
      <c r="IC99" s="50"/>
      <c r="ID99" s="51"/>
      <c r="IE99" s="50"/>
      <c r="IF99" s="129"/>
      <c r="IG99" s="50"/>
      <c r="IH99" s="129"/>
      <c r="II99" s="50"/>
      <c r="IJ99" s="51"/>
      <c r="IK99" s="52"/>
      <c r="IL99" s="48">
        <f t="shared" si="97"/>
        <v>0</v>
      </c>
      <c r="IM99" s="136"/>
      <c r="IN99" s="140"/>
      <c r="IO99" s="51"/>
      <c r="IP99" s="52"/>
      <c r="IQ99" s="48">
        <f t="shared" si="91"/>
        <v>0</v>
      </c>
      <c r="IR99" s="51"/>
      <c r="IS99" s="52"/>
      <c r="IT99" s="48">
        <f t="shared" si="102"/>
        <v>0</v>
      </c>
      <c r="IU99" s="136"/>
      <c r="IV99" s="140"/>
      <c r="IW99" s="51"/>
      <c r="IX99" s="50"/>
      <c r="IY99" s="129"/>
      <c r="IZ99" s="50"/>
      <c r="JA99" s="129"/>
      <c r="JB99" s="50"/>
      <c r="JC99" s="51"/>
      <c r="JD99" s="50"/>
      <c r="JE99" s="51"/>
      <c r="JF99" s="50"/>
      <c r="JG99" s="51"/>
      <c r="JH99" s="52"/>
      <c r="JI99" s="48">
        <f t="shared" si="75"/>
        <v>0</v>
      </c>
      <c r="JJ99" s="136"/>
      <c r="JK99" s="140"/>
      <c r="JL99" s="129"/>
      <c r="JM99" s="50"/>
      <c r="JN99" s="51"/>
      <c r="JO99" s="52"/>
      <c r="JP99" s="48">
        <f t="shared" si="92"/>
        <v>0</v>
      </c>
      <c r="JQ99" s="51"/>
      <c r="JR99" s="52"/>
    </row>
    <row r="100" spans="1:278" ht="15" customHeight="1" x14ac:dyDescent="0.3">
      <c r="A100" s="176">
        <v>29</v>
      </c>
      <c r="B100" s="177">
        <v>6316</v>
      </c>
      <c r="C100" s="178" t="s">
        <v>581</v>
      </c>
      <c r="D100" s="179">
        <v>2008</v>
      </c>
      <c r="E100" s="180">
        <f t="shared" si="85"/>
        <v>80.7</v>
      </c>
      <c r="F100" s="181" t="s">
        <v>412</v>
      </c>
      <c r="G100" s="181"/>
      <c r="H100" s="47" t="s">
        <v>431</v>
      </c>
      <c r="I100" s="47"/>
      <c r="J100" s="182">
        <f t="shared" si="95"/>
        <v>0</v>
      </c>
      <c r="K100" s="49"/>
      <c r="L100" s="50"/>
      <c r="M100" s="51"/>
      <c r="N100" s="50"/>
      <c r="O100" s="51"/>
      <c r="P100" s="52"/>
      <c r="Q100" s="182">
        <f t="shared" si="86"/>
        <v>0</v>
      </c>
      <c r="R100" s="49"/>
      <c r="S100" s="52"/>
      <c r="T100" s="48">
        <f t="shared" si="87"/>
        <v>0</v>
      </c>
      <c r="U100" s="49"/>
      <c r="V100" s="50"/>
      <c r="W100" s="51"/>
      <c r="X100" s="52"/>
      <c r="Y100" s="183">
        <f t="shared" si="101"/>
        <v>0</v>
      </c>
      <c r="Z100" s="105"/>
      <c r="AA100" s="55"/>
      <c r="AB100" s="105"/>
      <c r="AC100" s="55"/>
      <c r="AD100" s="105"/>
      <c r="AE100" s="55"/>
      <c r="AF100" s="105"/>
      <c r="AG100" s="55"/>
      <c r="AH100" s="148"/>
      <c r="AI100" s="55"/>
      <c r="AJ100" s="105"/>
      <c r="AK100" s="55"/>
      <c r="AL100" s="105"/>
      <c r="AM100" s="55"/>
      <c r="AN100" s="105"/>
      <c r="AO100" s="88"/>
      <c r="AP100" s="95">
        <f t="shared" si="88"/>
        <v>0</v>
      </c>
      <c r="AQ100" s="97"/>
      <c r="AR100" s="92"/>
      <c r="AS100" s="89"/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83">
        <f t="shared" si="104"/>
        <v>0</v>
      </c>
      <c r="BE100" s="11"/>
      <c r="BF100" s="10"/>
      <c r="BG100" s="11"/>
      <c r="BH100" s="10"/>
      <c r="BI100" s="11"/>
      <c r="BJ100" s="10"/>
      <c r="BK100" s="11"/>
      <c r="BL100" s="10"/>
      <c r="BM100" s="11"/>
      <c r="BN100" s="10"/>
      <c r="BO100" s="11"/>
      <c r="BP100" s="12"/>
      <c r="BQ100" s="183">
        <f t="shared" si="103"/>
        <v>0</v>
      </c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/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101"/>
      <c r="CT100" s="103"/>
      <c r="CU100" s="53"/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183">
        <f t="shared" si="89"/>
        <v>0</v>
      </c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90"/>
        <v>0</v>
      </c>
      <c r="EZ100" s="51"/>
      <c r="FA100" s="50"/>
      <c r="FB100" s="51"/>
      <c r="FC100" s="52"/>
      <c r="FD100" s="183">
        <f>FF100+FH100+FJ100+FL100+FN100+FP100</f>
        <v>7.2</v>
      </c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>
        <v>5</v>
      </c>
      <c r="FP100" s="52">
        <f>18*0.4</f>
        <v>7.2</v>
      </c>
      <c r="FQ100" s="183">
        <f>FS100+FW100</f>
        <v>42</v>
      </c>
      <c r="FR100" s="153"/>
      <c r="FS100" s="150"/>
      <c r="FT100" s="18">
        <v>4</v>
      </c>
      <c r="FU100" s="17">
        <f>30*0.7</f>
        <v>21</v>
      </c>
      <c r="FV100" s="51">
        <v>2</v>
      </c>
      <c r="FW100" s="50">
        <f>60*0.7</f>
        <v>42</v>
      </c>
      <c r="FX100" s="18">
        <v>6</v>
      </c>
      <c r="FY100" s="17">
        <f>15*0.7</f>
        <v>10.5</v>
      </c>
      <c r="FZ100" s="18">
        <v>4</v>
      </c>
      <c r="GA100" s="17">
        <f>20*0.7</f>
        <v>14</v>
      </c>
      <c r="GB100" s="18">
        <v>4</v>
      </c>
      <c r="GC100" s="124">
        <f>20*0.7</f>
        <v>14</v>
      </c>
      <c r="GD100" s="53"/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48"/>
      <c r="GP100" s="136"/>
      <c r="GQ100" s="140"/>
      <c r="GR100" s="51"/>
      <c r="GS100" s="50"/>
      <c r="GT100" s="51"/>
      <c r="GU100" s="50"/>
      <c r="GV100" s="129"/>
      <c r="GW100" s="50"/>
      <c r="GX100" s="51"/>
      <c r="GY100" s="50"/>
      <c r="GZ100" s="51"/>
      <c r="HA100" s="50"/>
      <c r="HB100" s="51"/>
      <c r="HC100" s="52"/>
      <c r="HD100" s="182">
        <f t="shared" si="100"/>
        <v>0</v>
      </c>
      <c r="HE100" s="136"/>
      <c r="HF100" s="140"/>
      <c r="HG100" s="51"/>
      <c r="HH100" s="50"/>
      <c r="HI100" s="51"/>
      <c r="HJ100" s="50"/>
      <c r="HK100" s="129"/>
      <c r="HL100" s="50"/>
      <c r="HM100" s="51"/>
      <c r="HN100" s="50"/>
      <c r="HO100" s="51"/>
      <c r="HP100" s="50"/>
      <c r="HQ100" s="51"/>
      <c r="HR100" s="52"/>
      <c r="HS100" s="48">
        <f t="shared" si="93"/>
        <v>0</v>
      </c>
      <c r="HT100" s="136"/>
      <c r="HU100" s="140"/>
      <c r="HV100" s="51"/>
      <c r="HW100" s="50"/>
      <c r="HX100" s="51"/>
      <c r="HY100" s="50"/>
      <c r="HZ100" s="129"/>
      <c r="IA100" s="50"/>
      <c r="IB100" s="51"/>
      <c r="IC100" s="50"/>
      <c r="ID100" s="51"/>
      <c r="IE100" s="50"/>
      <c r="IF100" s="129"/>
      <c r="IG100" s="50"/>
      <c r="IH100" s="129"/>
      <c r="II100" s="50"/>
      <c r="IJ100" s="51"/>
      <c r="IK100" s="52"/>
      <c r="IL100" s="182">
        <f t="shared" si="97"/>
        <v>0</v>
      </c>
      <c r="IM100" s="136"/>
      <c r="IN100" s="140"/>
      <c r="IO100" s="51"/>
      <c r="IP100" s="52"/>
      <c r="IQ100" s="182">
        <f t="shared" si="91"/>
        <v>0</v>
      </c>
      <c r="IR100" s="51"/>
      <c r="IS100" s="52"/>
      <c r="IT100" s="182">
        <f t="shared" si="102"/>
        <v>0</v>
      </c>
      <c r="IU100" s="136"/>
      <c r="IV100" s="140"/>
      <c r="IW100" s="51"/>
      <c r="IX100" s="50"/>
      <c r="IY100" s="129"/>
      <c r="IZ100" s="50"/>
      <c r="JA100" s="129"/>
      <c r="JB100" s="50"/>
      <c r="JC100" s="51"/>
      <c r="JD100" s="50"/>
      <c r="JE100" s="51"/>
      <c r="JF100" s="50"/>
      <c r="JG100" s="51"/>
      <c r="JH100" s="52"/>
      <c r="JI100" s="182">
        <f t="shared" si="75"/>
        <v>31.499999999999996</v>
      </c>
      <c r="JJ100" s="136"/>
      <c r="JK100" s="140"/>
      <c r="JL100" s="129"/>
      <c r="JM100" s="50"/>
      <c r="JN100" s="51">
        <v>3</v>
      </c>
      <c r="JO100" s="52">
        <f>45*0.7</f>
        <v>31.499999999999996</v>
      </c>
      <c r="JP100" s="182">
        <f t="shared" si="92"/>
        <v>0</v>
      </c>
      <c r="JQ100" s="51"/>
      <c r="JR100" s="52"/>
    </row>
    <row r="101" spans="1:278" ht="15" customHeight="1" x14ac:dyDescent="0.3">
      <c r="A101" s="27">
        <v>30</v>
      </c>
      <c r="B101" s="37">
        <v>5861</v>
      </c>
      <c r="C101" s="30" t="s">
        <v>187</v>
      </c>
      <c r="D101" s="38">
        <v>2008</v>
      </c>
      <c r="E101" s="62">
        <f t="shared" si="85"/>
        <v>77.75</v>
      </c>
      <c r="F101" s="47" t="s">
        <v>411</v>
      </c>
      <c r="G101" s="47"/>
      <c r="H101" s="47" t="s">
        <v>447</v>
      </c>
      <c r="I101" s="47"/>
      <c r="J101" s="48">
        <f t="shared" si="95"/>
        <v>12</v>
      </c>
      <c r="K101" s="49">
        <v>6</v>
      </c>
      <c r="L101" s="50">
        <f>30*0.4</f>
        <v>12</v>
      </c>
      <c r="M101" s="51"/>
      <c r="N101" s="50"/>
      <c r="O101" s="51"/>
      <c r="P101" s="52"/>
      <c r="Q101" s="48">
        <f t="shared" si="86"/>
        <v>0</v>
      </c>
      <c r="R101" s="49"/>
      <c r="S101" s="52"/>
      <c r="T101" s="48">
        <f t="shared" si="87"/>
        <v>0</v>
      </c>
      <c r="U101" s="49"/>
      <c r="V101" s="50"/>
      <c r="W101" s="51"/>
      <c r="X101" s="52"/>
      <c r="Y101" s="53">
        <f t="shared" si="101"/>
        <v>0</v>
      </c>
      <c r="Z101" s="148"/>
      <c r="AA101" s="55"/>
      <c r="AB101" s="148"/>
      <c r="AC101" s="55"/>
      <c r="AD101" s="148"/>
      <c r="AE101" s="55"/>
      <c r="AF101" s="148"/>
      <c r="AG101" s="55"/>
      <c r="AH101" s="148"/>
      <c r="AI101" s="55"/>
      <c r="AJ101" s="148"/>
      <c r="AK101" s="55"/>
      <c r="AL101" s="148"/>
      <c r="AM101" s="55"/>
      <c r="AN101" s="148"/>
      <c r="AO101" s="88"/>
      <c r="AP101" s="95">
        <f t="shared" si="88"/>
        <v>0</v>
      </c>
      <c r="AQ101" s="119"/>
      <c r="AR101" s="92"/>
      <c r="AS101" s="89"/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>
        <f t="shared" si="104"/>
        <v>15.75</v>
      </c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01">
        <v>6</v>
      </c>
      <c r="BP101" s="103">
        <f>15*0.7*1.5</f>
        <v>15.75</v>
      </c>
      <c r="BQ101" s="13">
        <f t="shared" si="103"/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/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/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>
        <f t="shared" si="89"/>
        <v>0</v>
      </c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53">
        <f t="shared" si="90"/>
        <v>0</v>
      </c>
      <c r="EZ101" s="51"/>
      <c r="FA101" s="50"/>
      <c r="FB101" s="51"/>
      <c r="FC101" s="52"/>
      <c r="FD101" s="53">
        <f>FH101+FJ101+FL101+FN101+FP101</f>
        <v>22</v>
      </c>
      <c r="FE101" s="18">
        <v>5</v>
      </c>
      <c r="FF101" s="17">
        <f>35*0.4</f>
        <v>14</v>
      </c>
      <c r="FG101" s="51"/>
      <c r="FH101" s="50"/>
      <c r="FI101" s="51"/>
      <c r="FJ101" s="50"/>
      <c r="FK101" s="51"/>
      <c r="FL101" s="50"/>
      <c r="FM101" s="51"/>
      <c r="FN101" s="50"/>
      <c r="FO101" s="51">
        <v>1</v>
      </c>
      <c r="FP101" s="52">
        <f>55*0.4</f>
        <v>22</v>
      </c>
      <c r="FQ101" s="53">
        <f>FS101+FU101+FW101+FY101+GA101</f>
        <v>28</v>
      </c>
      <c r="FR101" s="153"/>
      <c r="FS101" s="150"/>
      <c r="FT101" s="51"/>
      <c r="FU101" s="50"/>
      <c r="FV101" s="51"/>
      <c r="FW101" s="50"/>
      <c r="FX101" s="51">
        <v>2</v>
      </c>
      <c r="FY101" s="50">
        <f>40*0.7</f>
        <v>28</v>
      </c>
      <c r="FZ101" s="51"/>
      <c r="GA101" s="50"/>
      <c r="GB101" s="18">
        <v>3</v>
      </c>
      <c r="GC101" s="124">
        <f>30*0.7</f>
        <v>21</v>
      </c>
      <c r="GD101" s="53"/>
      <c r="GE101" s="51"/>
      <c r="GF101" s="50"/>
      <c r="GG101" s="51"/>
      <c r="GH101" s="50"/>
      <c r="GI101" s="51"/>
      <c r="GJ101" s="50"/>
      <c r="GK101" s="51"/>
      <c r="GL101" s="50"/>
      <c r="GM101" s="51"/>
      <c r="GN101" s="52"/>
      <c r="GO101" s="48"/>
      <c r="GP101" s="136"/>
      <c r="GQ101" s="140"/>
      <c r="GR101" s="51"/>
      <c r="GS101" s="50"/>
      <c r="GT101" s="51"/>
      <c r="GU101" s="50"/>
      <c r="GV101" s="129"/>
      <c r="GW101" s="50"/>
      <c r="GX101" s="51"/>
      <c r="GY101" s="50"/>
      <c r="GZ101" s="51"/>
      <c r="HA101" s="50"/>
      <c r="HB101" s="51"/>
      <c r="HC101" s="52"/>
      <c r="HD101" s="48">
        <f t="shared" si="100"/>
        <v>0</v>
      </c>
      <c r="HE101" s="136"/>
      <c r="HF101" s="140"/>
      <c r="HG101" s="51"/>
      <c r="HH101" s="50"/>
      <c r="HI101" s="51"/>
      <c r="HJ101" s="50"/>
      <c r="HK101" s="129"/>
      <c r="HL101" s="50"/>
      <c r="HM101" s="51"/>
      <c r="HN101" s="50"/>
      <c r="HO101" s="51"/>
      <c r="HP101" s="50"/>
      <c r="HQ101" s="51"/>
      <c r="HR101" s="52"/>
      <c r="HS101" s="48">
        <f t="shared" si="93"/>
        <v>0</v>
      </c>
      <c r="HT101" s="136"/>
      <c r="HU101" s="140"/>
      <c r="HV101" s="51"/>
      <c r="HW101" s="50"/>
      <c r="HX101" s="51"/>
      <c r="HY101" s="50"/>
      <c r="HZ101" s="129"/>
      <c r="IA101" s="50"/>
      <c r="IB101" s="51"/>
      <c r="IC101" s="50"/>
      <c r="ID101" s="51"/>
      <c r="IE101" s="50"/>
      <c r="IF101" s="129"/>
      <c r="IG101" s="50"/>
      <c r="IH101" s="129"/>
      <c r="II101" s="50"/>
      <c r="IJ101" s="51"/>
      <c r="IK101" s="52"/>
      <c r="IL101" s="48">
        <f t="shared" si="97"/>
        <v>0</v>
      </c>
      <c r="IM101" s="136"/>
      <c r="IN101" s="140"/>
      <c r="IO101" s="51"/>
      <c r="IP101" s="52"/>
      <c r="IQ101" s="48">
        <f t="shared" si="91"/>
        <v>0</v>
      </c>
      <c r="IR101" s="51"/>
      <c r="IS101" s="52"/>
      <c r="IT101" s="48">
        <f t="shared" si="102"/>
        <v>0</v>
      </c>
      <c r="IU101" s="136"/>
      <c r="IV101" s="140"/>
      <c r="IW101" s="51"/>
      <c r="IX101" s="50"/>
      <c r="IY101" s="129"/>
      <c r="IZ101" s="50"/>
      <c r="JA101" s="129"/>
      <c r="JB101" s="50"/>
      <c r="JC101" s="51"/>
      <c r="JD101" s="50"/>
      <c r="JE101" s="51"/>
      <c r="JF101" s="50"/>
      <c r="JG101" s="51"/>
      <c r="JH101" s="52"/>
      <c r="JI101" s="48">
        <f t="shared" si="75"/>
        <v>0</v>
      </c>
      <c r="JJ101" s="136"/>
      <c r="JK101" s="140"/>
      <c r="JL101" s="129"/>
      <c r="JM101" s="50"/>
      <c r="JN101" s="51"/>
      <c r="JO101" s="52"/>
      <c r="JP101" s="48">
        <f t="shared" si="92"/>
        <v>0</v>
      </c>
      <c r="JQ101" s="51"/>
      <c r="JR101" s="52"/>
    </row>
    <row r="102" spans="1:278" ht="15" hidden="1" customHeight="1" x14ac:dyDescent="0.3">
      <c r="B102" s="37">
        <v>9793</v>
      </c>
      <c r="C102" s="30" t="s">
        <v>712</v>
      </c>
      <c r="D102" s="38">
        <v>2011</v>
      </c>
      <c r="E102" s="62">
        <f t="shared" si="85"/>
        <v>114.5</v>
      </c>
      <c r="F102" s="47" t="s">
        <v>537</v>
      </c>
      <c r="G102" s="47"/>
      <c r="H102" s="47" t="s">
        <v>615</v>
      </c>
      <c r="I102" s="47"/>
      <c r="J102" s="48">
        <f t="shared" si="95"/>
        <v>0</v>
      </c>
      <c r="K102" s="49"/>
      <c r="L102" s="50"/>
      <c r="M102" s="51"/>
      <c r="N102" s="50"/>
      <c r="O102" s="51"/>
      <c r="P102" s="52"/>
      <c r="Q102" s="48">
        <f t="shared" si="86"/>
        <v>0</v>
      </c>
      <c r="R102" s="49"/>
      <c r="S102" s="52"/>
      <c r="T102" s="48">
        <f t="shared" si="87"/>
        <v>0</v>
      </c>
      <c r="U102" s="49"/>
      <c r="V102" s="50"/>
      <c r="W102" s="51"/>
      <c r="X102" s="52"/>
      <c r="Y102" s="53">
        <f t="shared" si="101"/>
        <v>0</v>
      </c>
      <c r="Z102" s="148"/>
      <c r="AA102" s="55"/>
      <c r="AB102" s="148"/>
      <c r="AC102" s="55"/>
      <c r="AD102" s="148"/>
      <c r="AE102" s="55"/>
      <c r="AF102" s="148"/>
      <c r="AG102" s="55"/>
      <c r="AH102" s="148"/>
      <c r="AI102" s="55"/>
      <c r="AJ102" s="148"/>
      <c r="AK102" s="55"/>
      <c r="AL102" s="148"/>
      <c r="AM102" s="55"/>
      <c r="AN102" s="148"/>
      <c r="AO102" s="88"/>
      <c r="AP102" s="95">
        <f t="shared" si="88"/>
        <v>0</v>
      </c>
      <c r="AQ102" s="97"/>
      <c r="AR102" s="92"/>
      <c r="AS102" s="89">
        <f>AU102+AW102+AY102+BA102+BC102</f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 t="shared" si="104"/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103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>CJ102+CL102+CN102+CP102+CR102+CT102</f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>CW102+CY102+DA102+DC102+DE102</f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 t="shared" si="89"/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101">
        <v>1</v>
      </c>
      <c r="DS102" s="102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90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 t="shared" ref="FQ102:FQ108" si="105">FS102+FU102+FW102+FY102+GA102+GC102</f>
        <v>0</v>
      </c>
      <c r="FR102" s="122"/>
      <c r="FS102" s="122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25"/>
      <c r="GQ102" s="125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 t="shared" si="100"/>
        <v>0</v>
      </c>
      <c r="HE102" s="125"/>
      <c r="HF102" s="125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93"/>
        <v>0</v>
      </c>
      <c r="HT102" s="136"/>
      <c r="HU102" s="140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9"/>
      <c r="IG102" s="50"/>
      <c r="IH102" s="129"/>
      <c r="II102" s="50"/>
      <c r="IJ102" s="51"/>
      <c r="IK102" s="52"/>
      <c r="IL102" s="48">
        <f t="shared" si="97"/>
        <v>0</v>
      </c>
      <c r="IM102" s="136"/>
      <c r="IN102" s="140"/>
      <c r="IO102" s="51"/>
      <c r="IP102" s="52"/>
      <c r="IQ102" s="48">
        <f t="shared" si="91"/>
        <v>0</v>
      </c>
      <c r="IR102" s="51"/>
      <c r="IS102" s="52"/>
      <c r="IT102" s="48">
        <f t="shared" si="102"/>
        <v>0</v>
      </c>
      <c r="IU102" s="136"/>
      <c r="IV102" s="140"/>
      <c r="IW102" s="51"/>
      <c r="IX102" s="50"/>
      <c r="IY102" s="51"/>
      <c r="IZ102" s="50"/>
      <c r="JA102" s="129"/>
      <c r="JB102" s="50"/>
      <c r="JC102" s="51"/>
      <c r="JD102" s="50"/>
      <c r="JE102" s="51"/>
      <c r="JF102" s="50"/>
      <c r="JG102" s="51"/>
      <c r="JH102" s="52"/>
      <c r="JI102" s="48">
        <f t="shared" si="75"/>
        <v>0</v>
      </c>
      <c r="JJ102" s="136"/>
      <c r="JK102" s="140"/>
      <c r="JL102" s="51"/>
      <c r="JM102" s="50"/>
      <c r="JN102" s="51"/>
      <c r="JO102" s="52"/>
      <c r="JP102" s="48">
        <f t="shared" si="92"/>
        <v>0</v>
      </c>
      <c r="JQ102" s="51"/>
      <c r="JR102" s="52"/>
    </row>
    <row r="103" spans="1:278" ht="15" customHeight="1" x14ac:dyDescent="0.3">
      <c r="A103" s="176">
        <v>31</v>
      </c>
      <c r="B103" s="177">
        <v>6396</v>
      </c>
      <c r="C103" s="178" t="s">
        <v>553</v>
      </c>
      <c r="D103" s="179">
        <v>2008</v>
      </c>
      <c r="E103" s="180">
        <f t="shared" si="85"/>
        <v>75.5</v>
      </c>
      <c r="F103" s="181" t="s">
        <v>414</v>
      </c>
      <c r="G103" s="181"/>
      <c r="H103" s="47" t="s">
        <v>554</v>
      </c>
      <c r="I103" s="47" t="s">
        <v>555</v>
      </c>
      <c r="J103" s="182">
        <f t="shared" si="95"/>
        <v>0</v>
      </c>
      <c r="K103" s="49"/>
      <c r="L103" s="50"/>
      <c r="M103" s="51"/>
      <c r="N103" s="50"/>
      <c r="O103" s="51"/>
      <c r="P103" s="52"/>
      <c r="Q103" s="182">
        <f t="shared" si="86"/>
        <v>0</v>
      </c>
      <c r="R103" s="49"/>
      <c r="S103" s="52"/>
      <c r="T103" s="48">
        <f t="shared" si="87"/>
        <v>0</v>
      </c>
      <c r="U103" s="49"/>
      <c r="V103" s="50"/>
      <c r="W103" s="51"/>
      <c r="X103" s="52"/>
      <c r="Y103" s="183">
        <f t="shared" si="101"/>
        <v>0</v>
      </c>
      <c r="Z103" s="148"/>
      <c r="AA103" s="55"/>
      <c r="AB103" s="148"/>
      <c r="AC103" s="55"/>
      <c r="AD103" s="148"/>
      <c r="AE103" s="55"/>
      <c r="AF103" s="148"/>
      <c r="AG103" s="55"/>
      <c r="AH103" s="148"/>
      <c r="AI103" s="55"/>
      <c r="AJ103" s="148"/>
      <c r="AK103" s="55"/>
      <c r="AL103" s="148"/>
      <c r="AM103" s="55"/>
      <c r="AN103" s="148"/>
      <c r="AO103" s="88"/>
      <c r="AP103" s="95">
        <f t="shared" si="88"/>
        <v>0</v>
      </c>
      <c r="AQ103" s="97"/>
      <c r="AR103" s="92"/>
      <c r="AS103" s="89"/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83">
        <f t="shared" si="104"/>
        <v>31.499999999999996</v>
      </c>
      <c r="BE103" s="11"/>
      <c r="BF103" s="10"/>
      <c r="BG103" s="11"/>
      <c r="BH103" s="10"/>
      <c r="BI103" s="11"/>
      <c r="BJ103" s="10"/>
      <c r="BK103" s="101">
        <v>7</v>
      </c>
      <c r="BL103" s="102">
        <f>18*0.7*1.5</f>
        <v>18.899999999999999</v>
      </c>
      <c r="BM103" s="11"/>
      <c r="BN103" s="10"/>
      <c r="BO103" s="101">
        <v>7</v>
      </c>
      <c r="BP103" s="103">
        <f>12*0.7*1.5</f>
        <v>12.599999999999998</v>
      </c>
      <c r="BQ103" s="183">
        <f t="shared" si="103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/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/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183">
        <f t="shared" si="89"/>
        <v>0</v>
      </c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90"/>
        <v>0</v>
      </c>
      <c r="EZ103" s="51"/>
      <c r="FA103" s="50"/>
      <c r="FB103" s="51"/>
      <c r="FC103" s="52"/>
      <c r="FD103" s="183">
        <f>FF103+FH103+FJ103+FL103+FP103</f>
        <v>16</v>
      </c>
      <c r="FE103" s="51"/>
      <c r="FF103" s="50"/>
      <c r="FG103" s="51"/>
      <c r="FH103" s="50"/>
      <c r="FI103" s="51"/>
      <c r="FJ103" s="50"/>
      <c r="FK103" s="51"/>
      <c r="FL103" s="50"/>
      <c r="FM103" s="18">
        <v>6</v>
      </c>
      <c r="FN103" s="17">
        <f>22*0.4</f>
        <v>8.8000000000000007</v>
      </c>
      <c r="FO103" s="51">
        <v>2</v>
      </c>
      <c r="FP103" s="52">
        <f>40*0.4</f>
        <v>16</v>
      </c>
      <c r="FQ103" s="183">
        <f t="shared" si="105"/>
        <v>28</v>
      </c>
      <c r="FR103" s="153"/>
      <c r="FS103" s="150"/>
      <c r="FT103" s="51"/>
      <c r="FU103" s="50"/>
      <c r="FV103" s="51"/>
      <c r="FW103" s="50"/>
      <c r="FX103" s="51"/>
      <c r="FY103" s="50"/>
      <c r="FZ103" s="51">
        <v>2</v>
      </c>
      <c r="GA103" s="50">
        <f>40*0.7</f>
        <v>28</v>
      </c>
      <c r="GB103" s="51"/>
      <c r="GC103" s="52"/>
      <c r="GD103" s="53"/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48"/>
      <c r="GP103" s="136"/>
      <c r="GQ103" s="140"/>
      <c r="GR103" s="51"/>
      <c r="GS103" s="50"/>
      <c r="GT103" s="51"/>
      <c r="GU103" s="50"/>
      <c r="GV103" s="129"/>
      <c r="GW103" s="50"/>
      <c r="GX103" s="51"/>
      <c r="GY103" s="50"/>
      <c r="GZ103" s="51"/>
      <c r="HA103" s="50"/>
      <c r="HB103" s="51"/>
      <c r="HC103" s="52"/>
      <c r="HD103" s="182">
        <f t="shared" si="100"/>
        <v>0</v>
      </c>
      <c r="HE103" s="136"/>
      <c r="HF103" s="140"/>
      <c r="HG103" s="51"/>
      <c r="HH103" s="50"/>
      <c r="HI103" s="51"/>
      <c r="HJ103" s="50"/>
      <c r="HK103" s="129"/>
      <c r="HL103" s="50"/>
      <c r="HM103" s="51"/>
      <c r="HN103" s="50"/>
      <c r="HO103" s="51"/>
      <c r="HP103" s="50"/>
      <c r="HQ103" s="51"/>
      <c r="HR103" s="52"/>
      <c r="HS103" s="48">
        <f t="shared" si="93"/>
        <v>0</v>
      </c>
      <c r="HT103" s="136"/>
      <c r="HU103" s="140"/>
      <c r="HV103" s="51"/>
      <c r="HW103" s="50"/>
      <c r="HX103" s="51"/>
      <c r="HY103" s="50"/>
      <c r="HZ103" s="129"/>
      <c r="IA103" s="50"/>
      <c r="IB103" s="51"/>
      <c r="IC103" s="50"/>
      <c r="ID103" s="51"/>
      <c r="IE103" s="50"/>
      <c r="IF103" s="129"/>
      <c r="IG103" s="50"/>
      <c r="IH103" s="129"/>
      <c r="II103" s="50"/>
      <c r="IJ103" s="51"/>
      <c r="IK103" s="52"/>
      <c r="IL103" s="182">
        <f t="shared" si="97"/>
        <v>0</v>
      </c>
      <c r="IM103" s="136"/>
      <c r="IN103" s="140"/>
      <c r="IO103" s="51"/>
      <c r="IP103" s="52"/>
      <c r="IQ103" s="182">
        <f t="shared" si="91"/>
        <v>0</v>
      </c>
      <c r="IR103" s="51"/>
      <c r="IS103" s="52"/>
      <c r="IT103" s="182">
        <f t="shared" si="102"/>
        <v>0</v>
      </c>
      <c r="IU103" s="136"/>
      <c r="IV103" s="140"/>
      <c r="IW103" s="51"/>
      <c r="IX103" s="50"/>
      <c r="IY103" s="129"/>
      <c r="IZ103" s="50"/>
      <c r="JA103" s="129"/>
      <c r="JB103" s="50"/>
      <c r="JC103" s="51"/>
      <c r="JD103" s="50"/>
      <c r="JE103" s="51"/>
      <c r="JF103" s="50"/>
      <c r="JG103" s="51"/>
      <c r="JH103" s="52"/>
      <c r="JI103" s="182">
        <f>JK103+JM103</f>
        <v>0</v>
      </c>
      <c r="JJ103" s="136"/>
      <c r="JK103" s="140"/>
      <c r="JL103" s="129"/>
      <c r="JM103" s="50"/>
      <c r="JN103" s="18">
        <v>9</v>
      </c>
      <c r="JO103" s="111" t="s">
        <v>65</v>
      </c>
      <c r="JP103" s="182">
        <f t="shared" si="92"/>
        <v>0</v>
      </c>
      <c r="JQ103" s="51"/>
      <c r="JR103" s="108"/>
    </row>
    <row r="104" spans="1:278" ht="15" customHeight="1" x14ac:dyDescent="0.3">
      <c r="A104" s="27">
        <v>32</v>
      </c>
      <c r="B104" s="37">
        <v>5860</v>
      </c>
      <c r="C104" s="30" t="s">
        <v>209</v>
      </c>
      <c r="D104" s="38">
        <v>2007</v>
      </c>
      <c r="E104" s="62">
        <f t="shared" si="85"/>
        <v>68.55</v>
      </c>
      <c r="F104" s="47" t="s">
        <v>411</v>
      </c>
      <c r="G104" s="47"/>
      <c r="H104" s="47" t="s">
        <v>539</v>
      </c>
      <c r="I104" s="47"/>
      <c r="J104" s="48">
        <f t="shared" si="95"/>
        <v>0</v>
      </c>
      <c r="K104" s="49"/>
      <c r="L104" s="50"/>
      <c r="M104" s="51"/>
      <c r="N104" s="50"/>
      <c r="O104" s="51"/>
      <c r="P104" s="52"/>
      <c r="Q104" s="48">
        <f t="shared" si="86"/>
        <v>0</v>
      </c>
      <c r="R104" s="49"/>
      <c r="S104" s="52"/>
      <c r="T104" s="48">
        <f t="shared" si="87"/>
        <v>0</v>
      </c>
      <c r="U104" s="49"/>
      <c r="V104" s="50"/>
      <c r="W104" s="51"/>
      <c r="X104" s="52"/>
      <c r="Y104" s="53">
        <f t="shared" si="101"/>
        <v>0</v>
      </c>
      <c r="Z104" s="148"/>
      <c r="AA104" s="55"/>
      <c r="AB104" s="148"/>
      <c r="AC104" s="169"/>
      <c r="AD104" s="148"/>
      <c r="AE104" s="169"/>
      <c r="AF104" s="148"/>
      <c r="AG104" s="55"/>
      <c r="AH104" s="148"/>
      <c r="AI104" s="55"/>
      <c r="AJ104" s="148"/>
      <c r="AK104" s="55"/>
      <c r="AL104" s="148"/>
      <c r="AM104" s="55"/>
      <c r="AN104" s="148"/>
      <c r="AO104" s="88"/>
      <c r="AP104" s="95">
        <f t="shared" si="88"/>
        <v>0</v>
      </c>
      <c r="AQ104" s="119"/>
      <c r="AR104" s="92"/>
      <c r="AS104" s="89"/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>
        <f t="shared" si="104"/>
        <v>33.950000000000003</v>
      </c>
      <c r="BE104" s="11"/>
      <c r="BF104" s="10"/>
      <c r="BG104" s="11"/>
      <c r="BH104" s="10"/>
      <c r="BI104" s="11"/>
      <c r="BJ104" s="10"/>
      <c r="BK104" s="11"/>
      <c r="BL104" s="10"/>
      <c r="BM104" s="11">
        <v>5</v>
      </c>
      <c r="BN104" s="10">
        <f>26*0.7</f>
        <v>18.2</v>
      </c>
      <c r="BO104" s="101">
        <v>6</v>
      </c>
      <c r="BP104" s="103">
        <f>15*0.7*1.5</f>
        <v>15.75</v>
      </c>
      <c r="BQ104" s="13">
        <f t="shared" si="103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/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/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>
        <f t="shared" si="89"/>
        <v>0</v>
      </c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53">
        <f t="shared" si="90"/>
        <v>0</v>
      </c>
      <c r="EZ104" s="51"/>
      <c r="FA104" s="50"/>
      <c r="FB104" s="51"/>
      <c r="FC104" s="52"/>
      <c r="FD104" s="53">
        <f>FF104+FH104+FJ104+FL104+FN104+FP104</f>
        <v>22</v>
      </c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>
        <v>1</v>
      </c>
      <c r="FP104" s="52">
        <f>55*0.4</f>
        <v>22</v>
      </c>
      <c r="FQ104" s="53">
        <f t="shared" si="105"/>
        <v>12.6</v>
      </c>
      <c r="FR104" s="153"/>
      <c r="FS104" s="150"/>
      <c r="FT104" s="51"/>
      <c r="FU104" s="50"/>
      <c r="FV104" s="51">
        <v>7</v>
      </c>
      <c r="FW104" s="50">
        <f>18*0.7</f>
        <v>12.6</v>
      </c>
      <c r="FX104" s="51"/>
      <c r="FY104" s="50"/>
      <c r="FZ104" s="51"/>
      <c r="GA104" s="50"/>
      <c r="GB104" s="51"/>
      <c r="GC104" s="52"/>
      <c r="GD104" s="53"/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/>
      <c r="GP104" s="136"/>
      <c r="GQ104" s="140"/>
      <c r="GR104" s="51"/>
      <c r="GS104" s="50"/>
      <c r="GT104" s="51"/>
      <c r="GU104" s="50"/>
      <c r="GV104" s="129"/>
      <c r="GW104" s="50"/>
      <c r="GX104" s="51"/>
      <c r="GY104" s="50"/>
      <c r="GZ104" s="51"/>
      <c r="HA104" s="50"/>
      <c r="HB104" s="51"/>
      <c r="HC104" s="52"/>
      <c r="HD104" s="48">
        <f t="shared" si="100"/>
        <v>0</v>
      </c>
      <c r="HE104" s="136"/>
      <c r="HF104" s="140"/>
      <c r="HG104" s="51"/>
      <c r="HH104" s="50"/>
      <c r="HI104" s="51"/>
      <c r="HJ104" s="50"/>
      <c r="HK104" s="129"/>
      <c r="HL104" s="50"/>
      <c r="HM104" s="51"/>
      <c r="HN104" s="50"/>
      <c r="HO104" s="51"/>
      <c r="HP104" s="50"/>
      <c r="HQ104" s="51"/>
      <c r="HR104" s="52"/>
      <c r="HS104" s="48">
        <f t="shared" si="93"/>
        <v>0</v>
      </c>
      <c r="HT104" s="136"/>
      <c r="HU104" s="140"/>
      <c r="HV104" s="51"/>
      <c r="HW104" s="50"/>
      <c r="HX104" s="51"/>
      <c r="HY104" s="50"/>
      <c r="HZ104" s="129"/>
      <c r="IA104" s="50"/>
      <c r="IB104" s="51"/>
      <c r="IC104" s="50"/>
      <c r="ID104" s="51"/>
      <c r="IE104" s="50"/>
      <c r="IF104" s="129"/>
      <c r="IG104" s="50"/>
      <c r="IH104" s="129"/>
      <c r="II104" s="50"/>
      <c r="IJ104" s="51"/>
      <c r="IK104" s="52"/>
      <c r="IL104" s="48">
        <f t="shared" si="97"/>
        <v>0</v>
      </c>
      <c r="IM104" s="136"/>
      <c r="IN104" s="140"/>
      <c r="IO104" s="51"/>
      <c r="IP104" s="52"/>
      <c r="IQ104" s="48">
        <f t="shared" si="91"/>
        <v>0</v>
      </c>
      <c r="IR104" s="51"/>
      <c r="IS104" s="52"/>
      <c r="IT104" s="48">
        <f t="shared" si="102"/>
        <v>0</v>
      </c>
      <c r="IU104" s="136"/>
      <c r="IV104" s="140"/>
      <c r="IW104" s="51"/>
      <c r="IX104" s="50"/>
      <c r="IY104" s="129"/>
      <c r="IZ104" s="50"/>
      <c r="JA104" s="129"/>
      <c r="JB104" s="50"/>
      <c r="JC104" s="51"/>
      <c r="JD104" s="50"/>
      <c r="JE104" s="51"/>
      <c r="JF104" s="50"/>
      <c r="JG104" s="51"/>
      <c r="JH104" s="52"/>
      <c r="JI104" s="48">
        <f t="shared" ref="JI104:JI138" si="106">JK104+JM104+JO104</f>
        <v>0</v>
      </c>
      <c r="JJ104" s="136"/>
      <c r="JK104" s="140"/>
      <c r="JL104" s="129"/>
      <c r="JM104" s="50"/>
      <c r="JN104" s="51"/>
      <c r="JO104" s="52"/>
      <c r="JP104" s="48">
        <f t="shared" si="92"/>
        <v>0</v>
      </c>
      <c r="JQ104" s="51"/>
      <c r="JR104" s="52"/>
    </row>
    <row r="105" spans="1:278" ht="15" hidden="1" customHeight="1" x14ac:dyDescent="0.3">
      <c r="B105" s="37">
        <v>3177</v>
      </c>
      <c r="C105" s="30" t="s">
        <v>108</v>
      </c>
      <c r="D105" s="39">
        <v>2002</v>
      </c>
      <c r="E105" s="62">
        <f t="shared" si="85"/>
        <v>103.6</v>
      </c>
      <c r="F105" s="47" t="s">
        <v>427</v>
      </c>
      <c r="G105" s="47"/>
      <c r="H105" s="47" t="s">
        <v>568</v>
      </c>
      <c r="I105" s="47" t="s">
        <v>569</v>
      </c>
      <c r="J105" s="48">
        <f t="shared" si="95"/>
        <v>0</v>
      </c>
      <c r="K105" s="49"/>
      <c r="L105" s="50"/>
      <c r="M105" s="51"/>
      <c r="N105" s="50"/>
      <c r="O105" s="51"/>
      <c r="P105" s="52"/>
      <c r="Q105" s="48">
        <f t="shared" si="86"/>
        <v>0</v>
      </c>
      <c r="R105" s="49"/>
      <c r="S105" s="52"/>
      <c r="T105" s="48">
        <f t="shared" si="87"/>
        <v>0</v>
      </c>
      <c r="U105" s="49"/>
      <c r="V105" s="50"/>
      <c r="W105" s="51"/>
      <c r="X105" s="52"/>
      <c r="Y105" s="53">
        <f t="shared" si="101"/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8"/>
      <c r="AP105" s="95">
        <f t="shared" si="88"/>
        <v>0</v>
      </c>
      <c r="AQ105" s="97"/>
      <c r="AR105" s="92"/>
      <c r="AS105" s="89">
        <f>AU105+AW105+AY105+BA105+BC105</f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>
        <f t="shared" si="104"/>
        <v>0</v>
      </c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1"/>
      <c r="BP105" s="12"/>
      <c r="BQ105" s="13">
        <f t="shared" si="103"/>
        <v>20</v>
      </c>
      <c r="BR105" s="51"/>
      <c r="BS105" s="50"/>
      <c r="BT105" s="51"/>
      <c r="BU105" s="50"/>
      <c r="BV105" s="51"/>
      <c r="BW105" s="50"/>
      <c r="BX105" s="51">
        <v>8</v>
      </c>
      <c r="BY105" s="50">
        <f>20</f>
        <v>20</v>
      </c>
      <c r="BZ105" s="51"/>
      <c r="CA105" s="50"/>
      <c r="CB105" s="51"/>
      <c r="CC105" s="50"/>
      <c r="CD105" s="51"/>
      <c r="CE105" s="50"/>
      <c r="CF105" s="51"/>
      <c r="CG105" s="52"/>
      <c r="CH105" s="53">
        <f>CJ105+CL105+CN105+CP105+CR105+CT105</f>
        <v>30</v>
      </c>
      <c r="CI105" s="51"/>
      <c r="CJ105" s="50"/>
      <c r="CK105" s="51"/>
      <c r="CL105" s="50"/>
      <c r="CM105" s="51"/>
      <c r="CN105" s="50"/>
      <c r="CO105" s="51"/>
      <c r="CP105" s="50"/>
      <c r="CQ105" s="51">
        <v>6</v>
      </c>
      <c r="CR105" s="50">
        <f>15*0.8</f>
        <v>12</v>
      </c>
      <c r="CS105" s="101">
        <v>6</v>
      </c>
      <c r="CT105" s="103">
        <f>15*0.8*1.5</f>
        <v>18</v>
      </c>
      <c r="CU105" s="53">
        <f>CW105+CY105+DA105+DC105+DE105</f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>
        <f t="shared" si="89"/>
        <v>0</v>
      </c>
      <c r="DG105" s="51"/>
      <c r="DH105" s="50"/>
      <c r="DI105" s="51"/>
      <c r="DJ105" s="50"/>
      <c r="DK105" s="51"/>
      <c r="DL105" s="52"/>
      <c r="DM105" s="53">
        <f>DO105+DQ105+DS105+DU105+DW105+DY105+EA105+EC105</f>
        <v>0</v>
      </c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>
        <f>EF105+EH105+EJ105+EL105+EN105+EP105+ER105+ET105+EV105+EX105</f>
        <v>0</v>
      </c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90"/>
        <v>0</v>
      </c>
      <c r="EZ105" s="51"/>
      <c r="FA105" s="50"/>
      <c r="FB105" s="51"/>
      <c r="FC105" s="52"/>
      <c r="FD105" s="53">
        <f>FF105+FH105+FJ105+FL105+FN105+FP105</f>
        <v>0</v>
      </c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>
        <f t="shared" si="105"/>
        <v>0</v>
      </c>
      <c r="FR105" s="122"/>
      <c r="FS105" s="122"/>
      <c r="FT105" s="51"/>
      <c r="FU105" s="50"/>
      <c r="FV105" s="51"/>
      <c r="FW105" s="50"/>
      <c r="FX105" s="50"/>
      <c r="FY105" s="50"/>
      <c r="FZ105" s="50"/>
      <c r="GA105" s="50"/>
      <c r="GB105" s="51"/>
      <c r="GC105" s="52"/>
      <c r="GD105" s="53">
        <f>GF105+GH105+GJ105+GL105+GN105</f>
        <v>0</v>
      </c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48">
        <f>GQ105+GS105+GU105+GW105+GY105+HA105+HC105</f>
        <v>27.6</v>
      </c>
      <c r="GP105" s="136"/>
      <c r="GQ105" s="140"/>
      <c r="GR105" s="51"/>
      <c r="GS105" s="50"/>
      <c r="GT105" s="51"/>
      <c r="GU105" s="50"/>
      <c r="GV105" s="129"/>
      <c r="GW105" s="50"/>
      <c r="GX105" s="101">
        <v>6</v>
      </c>
      <c r="GY105" s="102">
        <f>15*0.8*1.5</f>
        <v>18</v>
      </c>
      <c r="GZ105" s="51">
        <v>7</v>
      </c>
      <c r="HA105" s="50">
        <f>12*0.8</f>
        <v>9.6000000000000014</v>
      </c>
      <c r="HB105" s="51"/>
      <c r="HC105" s="52"/>
      <c r="HD105" s="48">
        <f t="shared" si="100"/>
        <v>0</v>
      </c>
      <c r="HE105" s="136"/>
      <c r="HF105" s="140"/>
      <c r="HG105" s="51"/>
      <c r="HH105" s="50"/>
      <c r="HI105" s="51"/>
      <c r="HJ105" s="50"/>
      <c r="HK105" s="129"/>
      <c r="HL105" s="50"/>
      <c r="HM105" s="51"/>
      <c r="HN105" s="50"/>
      <c r="HO105" s="51"/>
      <c r="HP105" s="50"/>
      <c r="HQ105" s="51"/>
      <c r="HR105" s="52"/>
      <c r="HS105" s="48">
        <f t="shared" si="93"/>
        <v>0</v>
      </c>
      <c r="HT105" s="136"/>
      <c r="HU105" s="140"/>
      <c r="HV105" s="51"/>
      <c r="HW105" s="50"/>
      <c r="HX105" s="51"/>
      <c r="HY105" s="50"/>
      <c r="HZ105" s="129"/>
      <c r="IA105" s="50"/>
      <c r="IB105" s="51"/>
      <c r="IC105" s="50"/>
      <c r="ID105" s="51"/>
      <c r="IE105" s="50"/>
      <c r="IF105" s="129"/>
      <c r="IG105" s="50"/>
      <c r="IH105" s="129"/>
      <c r="II105" s="50"/>
      <c r="IJ105" s="51"/>
      <c r="IK105" s="52"/>
      <c r="IL105" s="48">
        <f t="shared" si="97"/>
        <v>0</v>
      </c>
      <c r="IM105" s="136"/>
      <c r="IN105" s="140"/>
      <c r="IO105" s="51"/>
      <c r="IP105" s="52"/>
      <c r="IQ105" s="48">
        <f t="shared" si="91"/>
        <v>0</v>
      </c>
      <c r="IR105" s="51"/>
      <c r="IS105" s="52"/>
      <c r="IT105" s="48">
        <f>IV105+IX105+IZ105+JB105+JD105+JH105</f>
        <v>26</v>
      </c>
      <c r="IU105" s="136"/>
      <c r="IV105" s="140"/>
      <c r="IW105" s="51"/>
      <c r="IX105" s="50"/>
      <c r="IY105" s="129">
        <v>5</v>
      </c>
      <c r="IZ105" s="50">
        <f>26</f>
        <v>26</v>
      </c>
      <c r="JA105" s="129"/>
      <c r="JB105" s="50"/>
      <c r="JC105" s="51"/>
      <c r="JD105" s="50"/>
      <c r="JE105" s="18">
        <v>4</v>
      </c>
      <c r="JF105" s="17">
        <f>20</f>
        <v>20</v>
      </c>
      <c r="JG105" s="51"/>
      <c r="JH105" s="52"/>
      <c r="JI105" s="48">
        <f t="shared" si="106"/>
        <v>0</v>
      </c>
      <c r="JJ105" s="136"/>
      <c r="JK105" s="140"/>
      <c r="JL105" s="129"/>
      <c r="JM105" s="50"/>
      <c r="JN105" s="51"/>
      <c r="JO105" s="52"/>
      <c r="JP105" s="48">
        <f t="shared" si="92"/>
        <v>0</v>
      </c>
      <c r="JQ105" s="51"/>
      <c r="JR105" s="52"/>
    </row>
    <row r="106" spans="1:278" ht="15" hidden="1" customHeight="1" x14ac:dyDescent="0.3">
      <c r="B106" s="37">
        <v>5659</v>
      </c>
      <c r="C106" s="30" t="s">
        <v>310</v>
      </c>
      <c r="D106" s="38">
        <v>2006</v>
      </c>
      <c r="E106" s="62">
        <f t="shared" si="85"/>
        <v>100.2</v>
      </c>
      <c r="F106" s="47" t="s">
        <v>414</v>
      </c>
      <c r="G106" s="47" t="s">
        <v>490</v>
      </c>
      <c r="H106" s="47" t="s">
        <v>433</v>
      </c>
      <c r="I106" s="47" t="s">
        <v>442</v>
      </c>
      <c r="J106" s="48">
        <f t="shared" si="95"/>
        <v>0</v>
      </c>
      <c r="K106" s="49"/>
      <c r="L106" s="50"/>
      <c r="M106" s="51"/>
      <c r="N106" s="50"/>
      <c r="O106" s="51"/>
      <c r="P106" s="52"/>
      <c r="Q106" s="48">
        <f t="shared" si="86"/>
        <v>0</v>
      </c>
      <c r="R106" s="49"/>
      <c r="S106" s="52"/>
      <c r="T106" s="48">
        <f t="shared" si="87"/>
        <v>0</v>
      </c>
      <c r="U106" s="49"/>
      <c r="V106" s="50"/>
      <c r="W106" s="51"/>
      <c r="X106" s="52"/>
      <c r="Y106" s="53">
        <f t="shared" si="101"/>
        <v>16.200000000000003</v>
      </c>
      <c r="Z106" s="54"/>
      <c r="AA106" s="55"/>
      <c r="AB106" s="54"/>
      <c r="AC106" s="55"/>
      <c r="AD106" s="54"/>
      <c r="AE106" s="55"/>
      <c r="AF106" s="54"/>
      <c r="AG106" s="55"/>
      <c r="AH106" s="148"/>
      <c r="AI106" s="55"/>
      <c r="AJ106" s="54"/>
      <c r="AK106" s="55"/>
      <c r="AL106" s="84">
        <v>7</v>
      </c>
      <c r="AM106" s="85">
        <f>12*0.9*1.5</f>
        <v>16.200000000000003</v>
      </c>
      <c r="AN106" s="54"/>
      <c r="AO106" s="88"/>
      <c r="AP106" s="95">
        <f t="shared" si="88"/>
        <v>0</v>
      </c>
      <c r="AQ106" s="147"/>
      <c r="AR106" s="92"/>
      <c r="AS106" s="89">
        <f>AU106+AW106+AY106+BA106+BC106</f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>
        <f t="shared" si="104"/>
        <v>0</v>
      </c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>
        <f>BS106+BU106+BW106+BY106+CA106+CC106+CE106</f>
        <v>18</v>
      </c>
      <c r="BR106" s="51"/>
      <c r="BS106" s="50"/>
      <c r="BT106" s="51"/>
      <c r="BU106" s="50"/>
      <c r="BV106" s="51"/>
      <c r="BW106" s="50"/>
      <c r="BX106" s="51"/>
      <c r="BY106" s="50"/>
      <c r="BZ106" s="51">
        <v>7</v>
      </c>
      <c r="CA106" s="50">
        <f>18</f>
        <v>18</v>
      </c>
      <c r="CB106" s="51"/>
      <c r="CC106" s="50"/>
      <c r="CD106" s="51"/>
      <c r="CE106" s="50"/>
      <c r="CF106" s="18">
        <v>7</v>
      </c>
      <c r="CG106" s="111" t="s">
        <v>65</v>
      </c>
      <c r="CH106" s="53">
        <f>CJ106+CL106+CN106+CP106+CR106+CT106</f>
        <v>0</v>
      </c>
      <c r="CI106" s="51"/>
      <c r="CJ106" s="50"/>
      <c r="CK106" s="51"/>
      <c r="CL106" s="50"/>
      <c r="CM106" s="51"/>
      <c r="CN106" s="50"/>
      <c r="CO106" s="51"/>
      <c r="CP106" s="50"/>
      <c r="CQ106" s="51"/>
      <c r="CR106" s="50"/>
      <c r="CS106" s="51"/>
      <c r="CT106" s="108"/>
      <c r="CU106" s="53">
        <f>CW106+CY106+DA106+DC106+DE106</f>
        <v>0</v>
      </c>
      <c r="CV106" s="51"/>
      <c r="CW106" s="50"/>
      <c r="CX106" s="51"/>
      <c r="CY106" s="50"/>
      <c r="CZ106" s="51"/>
      <c r="DA106" s="50"/>
      <c r="DB106" s="51"/>
      <c r="DC106" s="50"/>
      <c r="DD106" s="51"/>
      <c r="DE106" s="108"/>
      <c r="DF106" s="53">
        <f t="shared" si="89"/>
        <v>0</v>
      </c>
      <c r="DG106" s="51"/>
      <c r="DH106" s="50"/>
      <c r="DI106" s="51"/>
      <c r="DJ106" s="50"/>
      <c r="DK106" s="51"/>
      <c r="DL106" s="108"/>
      <c r="DM106" s="53">
        <f>DO106+DQ106+DS106+DU106+DW106+DY106+EA106+EC106</f>
        <v>0</v>
      </c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1"/>
      <c r="DY106" s="50"/>
      <c r="DZ106" s="51"/>
      <c r="EA106" s="50"/>
      <c r="EB106" s="51"/>
      <c r="EC106" s="108"/>
      <c r="ED106" s="53">
        <f>EF106+EH106+EJ106+EL106+EN106+EP106+ER106+ET106+EV106+EX106</f>
        <v>0</v>
      </c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1"/>
      <c r="EP106" s="50"/>
      <c r="EQ106" s="51"/>
      <c r="ER106" s="50"/>
      <c r="ES106" s="50"/>
      <c r="ET106" s="50"/>
      <c r="EU106" s="50"/>
      <c r="EV106" s="50"/>
      <c r="EW106" s="51"/>
      <c r="EX106" s="108"/>
      <c r="EY106" s="53">
        <f t="shared" si="90"/>
        <v>0</v>
      </c>
      <c r="EZ106" s="51"/>
      <c r="FA106" s="50"/>
      <c r="FB106" s="51"/>
      <c r="FC106" s="108"/>
      <c r="FD106" s="53">
        <f>FF106+FH106+FJ106+FL106+FN106+FP106</f>
        <v>0</v>
      </c>
      <c r="FE106" s="51"/>
      <c r="FF106" s="50"/>
      <c r="FG106" s="51"/>
      <c r="FH106" s="50"/>
      <c r="FI106" s="51"/>
      <c r="FJ106" s="50"/>
      <c r="FK106" s="51"/>
      <c r="FL106" s="50"/>
      <c r="FM106" s="51"/>
      <c r="FN106" s="50"/>
      <c r="FO106" s="51"/>
      <c r="FP106" s="108"/>
      <c r="FQ106" s="53">
        <f t="shared" si="105"/>
        <v>0</v>
      </c>
      <c r="FR106" s="122"/>
      <c r="FS106" s="122"/>
      <c r="FT106" s="51"/>
      <c r="FU106" s="50"/>
      <c r="FV106" s="51"/>
      <c r="FW106" s="50"/>
      <c r="FX106" s="50"/>
      <c r="FY106" s="50"/>
      <c r="FZ106" s="50"/>
      <c r="GA106" s="50"/>
      <c r="GB106" s="51"/>
      <c r="GC106" s="108"/>
      <c r="GD106" s="53">
        <f>GF106+GH106+GJ106+GL106+GN106</f>
        <v>0</v>
      </c>
      <c r="GE106" s="51"/>
      <c r="GF106" s="50"/>
      <c r="GG106" s="51"/>
      <c r="GH106" s="50"/>
      <c r="GI106" s="51"/>
      <c r="GJ106" s="50"/>
      <c r="GK106" s="51"/>
      <c r="GL106" s="50"/>
      <c r="GM106" s="51"/>
      <c r="GN106" s="108"/>
      <c r="GO106" s="48">
        <f>GQ106+GS106+GU106+HA106</f>
        <v>36</v>
      </c>
      <c r="GP106" s="136"/>
      <c r="GQ106" s="140"/>
      <c r="GR106" s="51">
        <v>3</v>
      </c>
      <c r="GS106" s="50">
        <f>45*0.8</f>
        <v>36</v>
      </c>
      <c r="GT106" s="51"/>
      <c r="GU106" s="50"/>
      <c r="GV106" s="144">
        <v>5</v>
      </c>
      <c r="GW106" s="17">
        <f>18*0.8</f>
        <v>14.4</v>
      </c>
      <c r="GX106" s="18">
        <v>9</v>
      </c>
      <c r="GY106" s="18" t="s">
        <v>65</v>
      </c>
      <c r="GZ106" s="51"/>
      <c r="HA106" s="50"/>
      <c r="HB106" s="18">
        <v>3</v>
      </c>
      <c r="HC106" s="124">
        <f>30*0.8</f>
        <v>24</v>
      </c>
      <c r="HD106" s="48">
        <f t="shared" si="100"/>
        <v>0</v>
      </c>
      <c r="HE106" s="136"/>
      <c r="HF106" s="140"/>
      <c r="HG106" s="51"/>
      <c r="HH106" s="50"/>
      <c r="HI106" s="51"/>
      <c r="HJ106" s="50"/>
      <c r="HK106" s="158"/>
      <c r="HL106" s="50"/>
      <c r="HM106" s="51"/>
      <c r="HN106" s="51"/>
      <c r="HO106" s="51"/>
      <c r="HP106" s="50"/>
      <c r="HQ106" s="51"/>
      <c r="HR106" s="52"/>
      <c r="HS106" s="48">
        <f t="shared" si="93"/>
        <v>0</v>
      </c>
      <c r="HT106" s="136"/>
      <c r="HU106" s="140"/>
      <c r="HV106" s="51"/>
      <c r="HW106" s="50"/>
      <c r="HX106" s="51"/>
      <c r="HY106" s="50"/>
      <c r="HZ106" s="129"/>
      <c r="IA106" s="50"/>
      <c r="IB106" s="51"/>
      <c r="IC106" s="50"/>
      <c r="ID106" s="51"/>
      <c r="IE106" s="51"/>
      <c r="IF106" s="129"/>
      <c r="IG106" s="51"/>
      <c r="IH106" s="129"/>
      <c r="II106" s="50"/>
      <c r="IJ106" s="51"/>
      <c r="IK106" s="52"/>
      <c r="IL106" s="48">
        <f t="shared" si="97"/>
        <v>0</v>
      </c>
      <c r="IM106" s="136"/>
      <c r="IN106" s="140"/>
      <c r="IO106" s="51"/>
      <c r="IP106" s="52"/>
      <c r="IQ106" s="48">
        <f t="shared" si="91"/>
        <v>0</v>
      </c>
      <c r="IR106" s="51"/>
      <c r="IS106" s="52"/>
      <c r="IT106" s="48">
        <f>IV106+IX106+IZ106+JB106+JD106+JF106</f>
        <v>30</v>
      </c>
      <c r="IU106" s="136"/>
      <c r="IV106" s="140"/>
      <c r="IW106" s="51"/>
      <c r="IX106" s="50"/>
      <c r="IY106" s="129"/>
      <c r="IZ106" s="50"/>
      <c r="JA106" s="129">
        <v>3</v>
      </c>
      <c r="JB106" s="50">
        <f>30</f>
        <v>30</v>
      </c>
      <c r="JC106" s="51"/>
      <c r="JD106" s="50"/>
      <c r="JE106" s="51"/>
      <c r="JF106" s="50"/>
      <c r="JG106" s="18">
        <v>4</v>
      </c>
      <c r="JH106" s="124">
        <f>20</f>
        <v>20</v>
      </c>
      <c r="JI106" s="48">
        <f t="shared" si="106"/>
        <v>0</v>
      </c>
      <c r="JJ106" s="136"/>
      <c r="JK106" s="140"/>
      <c r="JL106" s="129"/>
      <c r="JM106" s="50"/>
      <c r="JN106" s="51"/>
      <c r="JO106" s="52"/>
      <c r="JP106" s="48">
        <f t="shared" si="92"/>
        <v>0</v>
      </c>
      <c r="JQ106" s="51"/>
      <c r="JR106" s="52"/>
    </row>
    <row r="107" spans="1:278" ht="15" customHeight="1" x14ac:dyDescent="0.3">
      <c r="A107" s="176">
        <v>33</v>
      </c>
      <c r="B107" s="177">
        <v>6849</v>
      </c>
      <c r="C107" s="178" t="s">
        <v>210</v>
      </c>
      <c r="D107" s="179">
        <v>2008</v>
      </c>
      <c r="E107" s="180">
        <f t="shared" si="85"/>
        <v>65.7</v>
      </c>
      <c r="F107" s="181" t="s">
        <v>407</v>
      </c>
      <c r="G107" s="181"/>
      <c r="H107" s="47" t="s">
        <v>540</v>
      </c>
      <c r="I107" s="47" t="s">
        <v>541</v>
      </c>
      <c r="J107" s="182">
        <f t="shared" si="95"/>
        <v>0</v>
      </c>
      <c r="K107" s="49"/>
      <c r="L107" s="50"/>
      <c r="M107" s="51"/>
      <c r="N107" s="50"/>
      <c r="O107" s="51"/>
      <c r="P107" s="52"/>
      <c r="Q107" s="182">
        <f t="shared" si="86"/>
        <v>0</v>
      </c>
      <c r="R107" s="49"/>
      <c r="S107" s="52"/>
      <c r="T107" s="48">
        <f t="shared" si="87"/>
        <v>0</v>
      </c>
      <c r="U107" s="49"/>
      <c r="V107" s="50"/>
      <c r="W107" s="51"/>
      <c r="X107" s="52"/>
      <c r="Y107" s="183">
        <f t="shared" si="101"/>
        <v>0</v>
      </c>
      <c r="Z107" s="148"/>
      <c r="AA107" s="55"/>
      <c r="AB107" s="54"/>
      <c r="AC107" s="55"/>
      <c r="AD107" s="54"/>
      <c r="AE107" s="55"/>
      <c r="AF107" s="54"/>
      <c r="AG107" s="55"/>
      <c r="AH107" s="148"/>
      <c r="AI107" s="55"/>
      <c r="AJ107" s="54"/>
      <c r="AK107" s="55"/>
      <c r="AL107" s="148"/>
      <c r="AM107" s="55"/>
      <c r="AN107" s="54"/>
      <c r="AO107" s="88"/>
      <c r="AP107" s="95">
        <f t="shared" si="88"/>
        <v>0</v>
      </c>
      <c r="AQ107" s="147"/>
      <c r="AR107" s="92"/>
      <c r="AS107" s="89"/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83">
        <f t="shared" si="104"/>
        <v>44.1</v>
      </c>
      <c r="BE107" s="11"/>
      <c r="BF107" s="10"/>
      <c r="BG107" s="11"/>
      <c r="BH107" s="10"/>
      <c r="BI107" s="11"/>
      <c r="BJ107" s="10"/>
      <c r="BK107" s="11"/>
      <c r="BL107" s="10"/>
      <c r="BM107" s="11">
        <v>7</v>
      </c>
      <c r="BN107" s="10">
        <f>18*0.7</f>
        <v>12.6</v>
      </c>
      <c r="BO107" s="101">
        <v>3</v>
      </c>
      <c r="BP107" s="103">
        <f>30*0.7*1.5</f>
        <v>31.5</v>
      </c>
      <c r="BQ107" s="183">
        <f t="shared" ref="BQ107:BQ145" si="107">BS107+BU107+BW107+BY107+CA107+CC107+CE107+CG107</f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53"/>
      <c r="CI107" s="51"/>
      <c r="CJ107" s="50"/>
      <c r="CK107" s="51"/>
      <c r="CL107" s="50"/>
      <c r="CM107" s="51"/>
      <c r="CN107" s="50"/>
      <c r="CO107" s="51"/>
      <c r="CP107" s="50"/>
      <c r="CQ107" s="51"/>
      <c r="CR107" s="50"/>
      <c r="CS107" s="51"/>
      <c r="CT107" s="52"/>
      <c r="CU107" s="53"/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183">
        <f t="shared" si="89"/>
        <v>0</v>
      </c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90"/>
        <v>0</v>
      </c>
      <c r="EZ107" s="51"/>
      <c r="FA107" s="50"/>
      <c r="FB107" s="51"/>
      <c r="FC107" s="52"/>
      <c r="FD107" s="183">
        <f>FF107+FH107+FJ107+FL107+FN107+FP107</f>
        <v>0</v>
      </c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183">
        <f t="shared" si="105"/>
        <v>0</v>
      </c>
      <c r="FR107" s="153"/>
      <c r="FS107" s="150"/>
      <c r="FT107" s="51"/>
      <c r="FU107" s="50"/>
      <c r="FV107" s="51"/>
      <c r="FW107" s="50"/>
      <c r="FX107" s="51"/>
      <c r="FY107" s="50"/>
      <c r="FZ107" s="51"/>
      <c r="GA107" s="50"/>
      <c r="GB107" s="51"/>
      <c r="GC107" s="52"/>
      <c r="GD107" s="53"/>
      <c r="GE107" s="51"/>
      <c r="GF107" s="50"/>
      <c r="GG107" s="51"/>
      <c r="GH107" s="50"/>
      <c r="GI107" s="51"/>
      <c r="GJ107" s="50"/>
      <c r="GK107" s="51"/>
      <c r="GL107" s="50"/>
      <c r="GM107" s="51"/>
      <c r="GN107" s="52"/>
      <c r="GO107" s="48"/>
      <c r="GP107" s="136"/>
      <c r="GQ107" s="140"/>
      <c r="GR107" s="51"/>
      <c r="GS107" s="50"/>
      <c r="GT107" s="51"/>
      <c r="GU107" s="50"/>
      <c r="GV107" s="129"/>
      <c r="GW107" s="50"/>
      <c r="GX107" s="51"/>
      <c r="GY107" s="50"/>
      <c r="GZ107" s="51"/>
      <c r="HA107" s="50"/>
      <c r="HB107" s="51"/>
      <c r="HC107" s="52"/>
      <c r="HD107" s="182">
        <f t="shared" si="100"/>
        <v>21.6</v>
      </c>
      <c r="HE107" s="136"/>
      <c r="HF107" s="140"/>
      <c r="HG107" s="51"/>
      <c r="HH107" s="50"/>
      <c r="HI107" s="51"/>
      <c r="HJ107" s="50"/>
      <c r="HK107" s="129"/>
      <c r="HL107" s="50"/>
      <c r="HM107" s="51"/>
      <c r="HN107" s="50"/>
      <c r="HO107" s="101">
        <v>5</v>
      </c>
      <c r="HP107" s="102">
        <f>18*0.8*1.5</f>
        <v>21.6</v>
      </c>
      <c r="HQ107" s="51"/>
      <c r="HR107" s="52"/>
      <c r="HS107" s="48">
        <f t="shared" si="93"/>
        <v>0</v>
      </c>
      <c r="HT107" s="136"/>
      <c r="HU107" s="140"/>
      <c r="HV107" s="51"/>
      <c r="HW107" s="50"/>
      <c r="HX107" s="51"/>
      <c r="HY107" s="50"/>
      <c r="HZ107" s="129"/>
      <c r="IA107" s="50"/>
      <c r="IB107" s="51"/>
      <c r="IC107" s="50"/>
      <c r="ID107" s="51"/>
      <c r="IE107" s="50"/>
      <c r="IF107" s="129"/>
      <c r="IG107" s="50"/>
      <c r="IH107" s="129"/>
      <c r="II107" s="50"/>
      <c r="IJ107" s="51"/>
      <c r="IK107" s="52"/>
      <c r="IL107" s="182">
        <f t="shared" si="97"/>
        <v>0</v>
      </c>
      <c r="IM107" s="136"/>
      <c r="IN107" s="140"/>
      <c r="IO107" s="51"/>
      <c r="IP107" s="52"/>
      <c r="IQ107" s="182">
        <f t="shared" si="91"/>
        <v>0</v>
      </c>
      <c r="IR107" s="51"/>
      <c r="IS107" s="52"/>
      <c r="IT107" s="182">
        <f>IV107+IX107+IZ107+JB107+JD107+JF107+JH107</f>
        <v>0</v>
      </c>
      <c r="IU107" s="136"/>
      <c r="IV107" s="140"/>
      <c r="IW107" s="51"/>
      <c r="IX107" s="50"/>
      <c r="IY107" s="129"/>
      <c r="IZ107" s="50"/>
      <c r="JA107" s="129"/>
      <c r="JB107" s="50"/>
      <c r="JC107" s="51"/>
      <c r="JD107" s="50"/>
      <c r="JE107" s="51"/>
      <c r="JF107" s="50"/>
      <c r="JG107" s="51"/>
      <c r="JH107" s="52"/>
      <c r="JI107" s="182">
        <f t="shared" si="106"/>
        <v>0</v>
      </c>
      <c r="JJ107" s="136"/>
      <c r="JK107" s="140"/>
      <c r="JL107" s="129"/>
      <c r="JM107" s="50"/>
      <c r="JN107" s="51"/>
      <c r="JO107" s="52"/>
      <c r="JP107" s="182">
        <f t="shared" si="92"/>
        <v>0</v>
      </c>
      <c r="JQ107" s="51"/>
      <c r="JR107" s="52"/>
    </row>
    <row r="108" spans="1:278" ht="15" hidden="1" customHeight="1" x14ac:dyDescent="0.3">
      <c r="B108" s="37">
        <v>5616</v>
      </c>
      <c r="C108" s="30" t="s">
        <v>148</v>
      </c>
      <c r="D108" s="38">
        <v>2004</v>
      </c>
      <c r="E108" s="62">
        <f t="shared" si="85"/>
        <v>95.6</v>
      </c>
      <c r="F108" s="47" t="s">
        <v>407</v>
      </c>
      <c r="G108" s="47"/>
      <c r="H108" s="47" t="s">
        <v>424</v>
      </c>
      <c r="I108" s="47" t="s">
        <v>422</v>
      </c>
      <c r="J108" s="48">
        <f t="shared" si="95"/>
        <v>0</v>
      </c>
      <c r="K108" s="49"/>
      <c r="L108" s="50"/>
      <c r="M108" s="51"/>
      <c r="N108" s="50"/>
      <c r="O108" s="51"/>
      <c r="P108" s="52"/>
      <c r="Q108" s="48">
        <f t="shared" si="86"/>
        <v>0</v>
      </c>
      <c r="R108" s="49"/>
      <c r="S108" s="52"/>
      <c r="T108" s="48">
        <f t="shared" si="87"/>
        <v>14</v>
      </c>
      <c r="U108" s="49"/>
      <c r="V108" s="50"/>
      <c r="W108" s="51">
        <v>8</v>
      </c>
      <c r="X108" s="52">
        <f>20*0.7</f>
        <v>14</v>
      </c>
      <c r="Y108" s="53">
        <f t="shared" si="101"/>
        <v>0</v>
      </c>
      <c r="Z108" s="148"/>
      <c r="AA108" s="55"/>
      <c r="AB108" s="148"/>
      <c r="AC108" s="55"/>
      <c r="AD108" s="148"/>
      <c r="AE108" s="55"/>
      <c r="AF108" s="148"/>
      <c r="AG108" s="55"/>
      <c r="AH108" s="148"/>
      <c r="AI108" s="55"/>
      <c r="AJ108" s="54"/>
      <c r="AK108" s="55"/>
      <c r="AL108" s="148"/>
      <c r="AM108" s="55"/>
      <c r="AN108" s="148"/>
      <c r="AO108" s="88"/>
      <c r="AP108" s="95">
        <f t="shared" si="88"/>
        <v>0</v>
      </c>
      <c r="AQ108" s="97"/>
      <c r="AR108" s="92"/>
      <c r="AS108" s="89">
        <f>AU108+AW108+AY108+BA108+BC108</f>
        <v>45.6</v>
      </c>
      <c r="AT108" s="11"/>
      <c r="AU108" s="10"/>
      <c r="AV108" s="11"/>
      <c r="AW108" s="10"/>
      <c r="AX108" s="11"/>
      <c r="AY108" s="10"/>
      <c r="AZ108" s="101">
        <v>5</v>
      </c>
      <c r="BA108" s="102">
        <f>26*0.8*1.5</f>
        <v>31.200000000000003</v>
      </c>
      <c r="BB108" s="11">
        <v>7</v>
      </c>
      <c r="BC108" s="12">
        <f>18*0.8</f>
        <v>14.4</v>
      </c>
      <c r="BD108" s="13">
        <f t="shared" si="104"/>
        <v>0</v>
      </c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3">
        <f t="shared" si="107"/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>CJ108+CL108+CN108+CP108+CR108+CT108</f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>CW108+CY108+DA108+DC108+DE108</f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>
        <f t="shared" si="89"/>
        <v>0</v>
      </c>
      <c r="DG108" s="51"/>
      <c r="DH108" s="50"/>
      <c r="DI108" s="51"/>
      <c r="DJ108" s="50"/>
      <c r="DK108" s="51"/>
      <c r="DL108" s="52"/>
      <c r="DM108" s="53">
        <f>DO108+DQ108+DS108+DU108+DW108+DY108+EA108+EC108</f>
        <v>0</v>
      </c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  <c r="ED108" s="53">
        <f>EF108+EH108+EJ108+EL108+EN108+EP108+ER108+ET108+EV108+EX108</f>
        <v>0</v>
      </c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1"/>
      <c r="EP108" s="50"/>
      <c r="EQ108" s="51"/>
      <c r="ER108" s="50"/>
      <c r="ES108" s="50"/>
      <c r="ET108" s="50"/>
      <c r="EU108" s="50"/>
      <c r="EV108" s="50"/>
      <c r="EW108" s="51"/>
      <c r="EX108" s="52"/>
      <c r="EY108" s="53">
        <f t="shared" si="90"/>
        <v>0</v>
      </c>
      <c r="EZ108" s="51"/>
      <c r="FA108" s="50"/>
      <c r="FB108" s="51"/>
      <c r="FC108" s="52"/>
      <c r="FD108" s="53">
        <f>FF108+FH108+FJ108+FL108+FN108+FP108</f>
        <v>0</v>
      </c>
      <c r="FE108" s="51"/>
      <c r="FF108" s="50"/>
      <c r="FG108" s="51"/>
      <c r="FH108" s="50"/>
      <c r="FI108" s="51"/>
      <c r="FJ108" s="50"/>
      <c r="FK108" s="51"/>
      <c r="FL108" s="50"/>
      <c r="FM108" s="51"/>
      <c r="FN108" s="50"/>
      <c r="FO108" s="51"/>
      <c r="FP108" s="52"/>
      <c r="FQ108" s="53">
        <f t="shared" si="105"/>
        <v>0</v>
      </c>
      <c r="FR108" s="122"/>
      <c r="FS108" s="122"/>
      <c r="FT108" s="51"/>
      <c r="FU108" s="50"/>
      <c r="FV108" s="51"/>
      <c r="FW108" s="50"/>
      <c r="FX108" s="50"/>
      <c r="FY108" s="50"/>
      <c r="FZ108" s="50"/>
      <c r="GA108" s="50"/>
      <c r="GB108" s="51"/>
      <c r="GC108" s="52"/>
      <c r="GD108" s="53">
        <f>GF108+GH108+GJ108+GL108+GN108</f>
        <v>0</v>
      </c>
      <c r="GE108" s="51"/>
      <c r="GF108" s="50"/>
      <c r="GG108" s="51"/>
      <c r="GH108" s="50"/>
      <c r="GI108" s="51"/>
      <c r="GJ108" s="50"/>
      <c r="GK108" s="51"/>
      <c r="GL108" s="50"/>
      <c r="GM108" s="51"/>
      <c r="GN108" s="52"/>
      <c r="GO108" s="48">
        <f>GQ108+GS108+GU108+GW108+GY108+HA108+HC108</f>
        <v>36</v>
      </c>
      <c r="GP108" s="136"/>
      <c r="GQ108" s="140"/>
      <c r="GR108" s="51"/>
      <c r="GS108" s="50"/>
      <c r="GT108" s="51">
        <v>3</v>
      </c>
      <c r="GU108" s="50">
        <f>45*0.8</f>
        <v>36</v>
      </c>
      <c r="GV108" s="129"/>
      <c r="GW108" s="50"/>
      <c r="GX108" s="51"/>
      <c r="GY108" s="50"/>
      <c r="GZ108" s="51"/>
      <c r="HA108" s="50"/>
      <c r="HB108" s="51"/>
      <c r="HC108" s="52"/>
      <c r="HD108" s="48">
        <f t="shared" si="100"/>
        <v>0</v>
      </c>
      <c r="HE108" s="136"/>
      <c r="HF108" s="140"/>
      <c r="HG108" s="51"/>
      <c r="HH108" s="50"/>
      <c r="HI108" s="51"/>
      <c r="HJ108" s="50"/>
      <c r="HK108" s="129"/>
      <c r="HL108" s="50"/>
      <c r="HM108" s="51"/>
      <c r="HN108" s="50"/>
      <c r="HO108" s="51"/>
      <c r="HP108" s="50"/>
      <c r="HQ108" s="51"/>
      <c r="HR108" s="52"/>
      <c r="HS108" s="48">
        <f t="shared" si="93"/>
        <v>0</v>
      </c>
      <c r="HT108" s="136"/>
      <c r="HU108" s="140"/>
      <c r="HV108" s="51"/>
      <c r="HW108" s="50"/>
      <c r="HX108" s="51"/>
      <c r="HY108" s="50"/>
      <c r="HZ108" s="129"/>
      <c r="IA108" s="50"/>
      <c r="IB108" s="51"/>
      <c r="IC108" s="50"/>
      <c r="ID108" s="51"/>
      <c r="IE108" s="50"/>
      <c r="IF108" s="129"/>
      <c r="IG108" s="50"/>
      <c r="IH108" s="129"/>
      <c r="II108" s="50"/>
      <c r="IJ108" s="51"/>
      <c r="IK108" s="52"/>
      <c r="IL108" s="48">
        <f t="shared" si="97"/>
        <v>0</v>
      </c>
      <c r="IM108" s="136"/>
      <c r="IN108" s="140"/>
      <c r="IO108" s="51"/>
      <c r="IP108" s="52"/>
      <c r="IQ108" s="48">
        <f t="shared" si="91"/>
        <v>0</v>
      </c>
      <c r="IR108" s="51"/>
      <c r="IS108" s="52"/>
      <c r="IT108" s="48">
        <f>IV108+IX108+IZ108+JB108+JD108+JF108+JH108</f>
        <v>0</v>
      </c>
      <c r="IU108" s="136"/>
      <c r="IV108" s="140"/>
      <c r="IW108" s="51"/>
      <c r="IX108" s="50"/>
      <c r="IY108" s="129"/>
      <c r="IZ108" s="50"/>
      <c r="JA108" s="129"/>
      <c r="JB108" s="50"/>
      <c r="JC108" s="51"/>
      <c r="JD108" s="50"/>
      <c r="JE108" s="51"/>
      <c r="JF108" s="50"/>
      <c r="JG108" s="51"/>
      <c r="JH108" s="52"/>
      <c r="JI108" s="48">
        <f t="shared" si="106"/>
        <v>0</v>
      </c>
      <c r="JJ108" s="136"/>
      <c r="JK108" s="140"/>
      <c r="JL108" s="129"/>
      <c r="JM108" s="50"/>
      <c r="JN108" s="51"/>
      <c r="JO108" s="52"/>
      <c r="JP108" s="48">
        <f t="shared" si="92"/>
        <v>0</v>
      </c>
      <c r="JQ108" s="51"/>
      <c r="JR108" s="52"/>
    </row>
    <row r="109" spans="1:278" ht="15" customHeight="1" x14ac:dyDescent="0.3">
      <c r="A109" s="27">
        <v>34</v>
      </c>
      <c r="B109" s="37">
        <v>6315</v>
      </c>
      <c r="C109" s="30" t="s">
        <v>19</v>
      </c>
      <c r="D109" s="39">
        <v>2007</v>
      </c>
      <c r="E109" s="62">
        <f t="shared" si="85"/>
        <v>65</v>
      </c>
      <c r="F109" s="47" t="s">
        <v>412</v>
      </c>
      <c r="G109" s="47"/>
      <c r="H109" s="47" t="s">
        <v>431</v>
      </c>
      <c r="I109" s="47"/>
      <c r="J109" s="48">
        <f t="shared" si="95"/>
        <v>0</v>
      </c>
      <c r="K109" s="49"/>
      <c r="L109" s="50"/>
      <c r="M109" s="51"/>
      <c r="N109" s="50"/>
      <c r="O109" s="51"/>
      <c r="P109" s="52"/>
      <c r="Q109" s="48">
        <f t="shared" si="86"/>
        <v>0</v>
      </c>
      <c r="R109" s="49"/>
      <c r="S109" s="52"/>
      <c r="T109" s="48">
        <f t="shared" si="87"/>
        <v>0</v>
      </c>
      <c r="U109" s="49"/>
      <c r="V109" s="50"/>
      <c r="W109" s="51"/>
      <c r="X109" s="52"/>
      <c r="Y109" s="53">
        <f t="shared" si="101"/>
        <v>0</v>
      </c>
      <c r="Z109" s="148"/>
      <c r="AA109" s="55"/>
      <c r="AB109" s="148"/>
      <c r="AC109" s="55"/>
      <c r="AD109" s="148"/>
      <c r="AE109" s="55"/>
      <c r="AF109" s="148"/>
      <c r="AG109" s="55"/>
      <c r="AH109" s="148"/>
      <c r="AI109" s="55"/>
      <c r="AJ109" s="148"/>
      <c r="AK109" s="55"/>
      <c r="AL109" s="148"/>
      <c r="AM109" s="55"/>
      <c r="AN109" s="148"/>
      <c r="AO109" s="88"/>
      <c r="AP109" s="95">
        <f t="shared" si="88"/>
        <v>0</v>
      </c>
      <c r="AQ109" s="97"/>
      <c r="AR109" s="92"/>
      <c r="AS109" s="89"/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>
        <f t="shared" si="104"/>
        <v>0</v>
      </c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3">
        <f t="shared" si="107"/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/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/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>
        <f t="shared" si="89"/>
        <v>0</v>
      </c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90"/>
        <v>0</v>
      </c>
      <c r="EZ109" s="51"/>
      <c r="FA109" s="50"/>
      <c r="FB109" s="51"/>
      <c r="FC109" s="52"/>
      <c r="FD109" s="53">
        <f>FH109+FJ109+FL109+FN109+FP109</f>
        <v>44</v>
      </c>
      <c r="FE109" s="18">
        <v>1</v>
      </c>
      <c r="FF109" s="17">
        <f>110*0.4</f>
        <v>44</v>
      </c>
      <c r="FG109" s="51">
        <v>1</v>
      </c>
      <c r="FH109" s="50">
        <f>110*0.4</f>
        <v>44</v>
      </c>
      <c r="FI109" s="51"/>
      <c r="FJ109" s="50"/>
      <c r="FK109" s="51"/>
      <c r="FL109" s="50"/>
      <c r="FM109" s="51"/>
      <c r="FN109" s="50"/>
      <c r="FO109" s="51"/>
      <c r="FP109" s="52"/>
      <c r="FQ109" s="53">
        <f>FS109+FU109+FW109+FY109+GA109</f>
        <v>21</v>
      </c>
      <c r="FR109" s="153"/>
      <c r="FS109" s="150"/>
      <c r="FT109" s="51">
        <v>4</v>
      </c>
      <c r="FU109" s="50">
        <f>30*0.7</f>
        <v>21</v>
      </c>
      <c r="FV109" s="51"/>
      <c r="FW109" s="50"/>
      <c r="FX109" s="51"/>
      <c r="FY109" s="50"/>
      <c r="FZ109" s="51"/>
      <c r="GA109" s="50"/>
      <c r="GB109" s="18">
        <v>4</v>
      </c>
      <c r="GC109" s="124">
        <f>20*0.7</f>
        <v>14</v>
      </c>
      <c r="GD109" s="53"/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48"/>
      <c r="GP109" s="136"/>
      <c r="GQ109" s="140"/>
      <c r="GR109" s="51"/>
      <c r="GS109" s="50"/>
      <c r="GT109" s="51"/>
      <c r="GU109" s="50"/>
      <c r="GV109" s="129"/>
      <c r="GW109" s="50"/>
      <c r="GX109" s="51"/>
      <c r="GY109" s="50"/>
      <c r="GZ109" s="51"/>
      <c r="HA109" s="50"/>
      <c r="HB109" s="51"/>
      <c r="HC109" s="52"/>
      <c r="HD109" s="48">
        <f t="shared" si="100"/>
        <v>0</v>
      </c>
      <c r="HE109" s="136"/>
      <c r="HF109" s="140"/>
      <c r="HG109" s="51"/>
      <c r="HH109" s="50"/>
      <c r="HI109" s="51"/>
      <c r="HJ109" s="50"/>
      <c r="HK109" s="129"/>
      <c r="HL109" s="50"/>
      <c r="HM109" s="51"/>
      <c r="HN109" s="50"/>
      <c r="HO109" s="51"/>
      <c r="HP109" s="50"/>
      <c r="HQ109" s="51"/>
      <c r="HR109" s="52"/>
      <c r="HS109" s="48">
        <f t="shared" si="93"/>
        <v>0</v>
      </c>
      <c r="HT109" s="136"/>
      <c r="HU109" s="140"/>
      <c r="HV109" s="51"/>
      <c r="HW109" s="50"/>
      <c r="HX109" s="51"/>
      <c r="HY109" s="50"/>
      <c r="HZ109" s="129"/>
      <c r="IA109" s="50"/>
      <c r="IB109" s="51"/>
      <c r="IC109" s="50"/>
      <c r="ID109" s="51"/>
      <c r="IE109" s="50"/>
      <c r="IF109" s="129"/>
      <c r="IG109" s="50"/>
      <c r="IH109" s="129"/>
      <c r="II109" s="50"/>
      <c r="IJ109" s="51"/>
      <c r="IK109" s="52"/>
      <c r="IL109" s="48">
        <f t="shared" si="97"/>
        <v>0</v>
      </c>
      <c r="IM109" s="136"/>
      <c r="IN109" s="140"/>
      <c r="IO109" s="51"/>
      <c r="IP109" s="52"/>
      <c r="IQ109" s="48">
        <f t="shared" si="91"/>
        <v>0</v>
      </c>
      <c r="IR109" s="51"/>
      <c r="IS109" s="52"/>
      <c r="IT109" s="48">
        <f>IV109+IX109+IZ109+JB109+JD109+JF109+JH109</f>
        <v>0</v>
      </c>
      <c r="IU109" s="136"/>
      <c r="IV109" s="140"/>
      <c r="IW109" s="51"/>
      <c r="IX109" s="50"/>
      <c r="IY109" s="129"/>
      <c r="IZ109" s="50"/>
      <c r="JA109" s="129"/>
      <c r="JB109" s="50"/>
      <c r="JC109" s="51"/>
      <c r="JD109" s="50"/>
      <c r="JE109" s="51"/>
      <c r="JF109" s="50"/>
      <c r="JG109" s="51"/>
      <c r="JH109" s="52"/>
      <c r="JI109" s="48">
        <f t="shared" si="106"/>
        <v>0</v>
      </c>
      <c r="JJ109" s="136"/>
      <c r="JK109" s="140"/>
      <c r="JL109" s="129"/>
      <c r="JM109" s="50"/>
      <c r="JN109" s="51"/>
      <c r="JO109" s="52"/>
      <c r="JP109" s="48">
        <f t="shared" si="92"/>
        <v>0</v>
      </c>
      <c r="JQ109" s="51"/>
      <c r="JR109" s="52"/>
    </row>
    <row r="110" spans="1:278" ht="15" hidden="1" customHeight="1" x14ac:dyDescent="0.3">
      <c r="B110" s="37">
        <v>9806</v>
      </c>
      <c r="C110" s="30" t="s">
        <v>628</v>
      </c>
      <c r="D110" s="38">
        <v>2011</v>
      </c>
      <c r="E110" s="62">
        <f t="shared" si="85"/>
        <v>88.5</v>
      </c>
      <c r="F110" s="47" t="s">
        <v>407</v>
      </c>
      <c r="G110" s="47"/>
      <c r="H110" s="47" t="s">
        <v>629</v>
      </c>
      <c r="I110" s="47"/>
      <c r="J110" s="48">
        <f t="shared" si="95"/>
        <v>0</v>
      </c>
      <c r="K110" s="49"/>
      <c r="L110" s="50"/>
      <c r="M110" s="51"/>
      <c r="N110" s="50"/>
      <c r="O110" s="51"/>
      <c r="P110" s="52"/>
      <c r="Q110" s="48">
        <f t="shared" si="86"/>
        <v>0</v>
      </c>
      <c r="R110" s="49"/>
      <c r="S110" s="52"/>
      <c r="T110" s="48">
        <f t="shared" si="87"/>
        <v>0</v>
      </c>
      <c r="U110" s="49"/>
      <c r="V110" s="50"/>
      <c r="W110" s="51"/>
      <c r="X110" s="52"/>
      <c r="Y110" s="53">
        <f t="shared" si="101"/>
        <v>0</v>
      </c>
      <c r="Z110" s="105"/>
      <c r="AA110" s="55"/>
      <c r="AB110" s="105"/>
      <c r="AC110" s="55"/>
      <c r="AD110" s="105"/>
      <c r="AE110" s="55"/>
      <c r="AF110" s="105"/>
      <c r="AG110" s="55"/>
      <c r="AH110" s="105"/>
      <c r="AI110" s="55"/>
      <c r="AJ110" s="105"/>
      <c r="AK110" s="55"/>
      <c r="AL110" s="114"/>
      <c r="AM110" s="55"/>
      <c r="AN110" s="105"/>
      <c r="AO110" s="88"/>
      <c r="AP110" s="95">
        <f t="shared" si="88"/>
        <v>0</v>
      </c>
      <c r="AQ110" s="97"/>
      <c r="AR110" s="92"/>
      <c r="AS110" s="89">
        <f>AU110+AW110+AY110+BA110+BC110</f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 t="shared" si="104"/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107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>CJ110+CL110+CN110+CP110+CR110+CT110</f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>CW110+CY110+DA110+DC110+DE110</f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 t="shared" si="89"/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101">
        <v>2</v>
      </c>
      <c r="DS110" s="102">
        <f>80*0.3*1.5</f>
        <v>36</v>
      </c>
      <c r="DT110" s="51"/>
      <c r="DU110" s="50"/>
      <c r="DV110" s="51"/>
      <c r="DW110" s="50"/>
      <c r="DX110" s="101">
        <v>1</v>
      </c>
      <c r="DY110" s="102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90"/>
        <v>0</v>
      </c>
      <c r="EZ110" s="51"/>
      <c r="FA110" s="50"/>
      <c r="FB110" s="51"/>
      <c r="FC110" s="52"/>
      <c r="FD110" s="53">
        <f t="shared" ref="FD110:FD116" si="108"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22"/>
      <c r="FS110" s="122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>GQ110+GS110+GU110+GW110+GY110+HA110+HC110</f>
        <v>0</v>
      </c>
      <c r="GP110" s="125"/>
      <c r="GQ110" s="125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 t="shared" si="100"/>
        <v>0</v>
      </c>
      <c r="HE110" s="125"/>
      <c r="HF110" s="125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93"/>
        <v>0</v>
      </c>
      <c r="HT110" s="136"/>
      <c r="HU110" s="140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9"/>
      <c r="IG110" s="50"/>
      <c r="IH110" s="129"/>
      <c r="II110" s="50"/>
      <c r="IJ110" s="51"/>
      <c r="IK110" s="52"/>
      <c r="IL110" s="48">
        <f t="shared" si="97"/>
        <v>0</v>
      </c>
      <c r="IM110" s="136"/>
      <c r="IN110" s="140"/>
      <c r="IO110" s="51"/>
      <c r="IP110" s="52"/>
      <c r="IQ110" s="48">
        <f t="shared" si="91"/>
        <v>0</v>
      </c>
      <c r="IR110" s="51"/>
      <c r="IS110" s="52"/>
      <c r="IT110" s="48">
        <f>IV110+IX110+IZ110+JB110+JD110+JF110+JH110</f>
        <v>0</v>
      </c>
      <c r="IU110" s="136"/>
      <c r="IV110" s="140"/>
      <c r="IW110" s="51"/>
      <c r="IX110" s="50"/>
      <c r="IY110" s="51"/>
      <c r="IZ110" s="50"/>
      <c r="JA110" s="129"/>
      <c r="JB110" s="50"/>
      <c r="JC110" s="51"/>
      <c r="JD110" s="50"/>
      <c r="JE110" s="51"/>
      <c r="JF110" s="50"/>
      <c r="JG110" s="51"/>
      <c r="JH110" s="52"/>
      <c r="JI110" s="48">
        <f t="shared" si="106"/>
        <v>0</v>
      </c>
      <c r="JJ110" s="136"/>
      <c r="JK110" s="140"/>
      <c r="JL110" s="51"/>
      <c r="JM110" s="50"/>
      <c r="JN110" s="51"/>
      <c r="JO110" s="52"/>
      <c r="JP110" s="48">
        <f t="shared" si="92"/>
        <v>0</v>
      </c>
      <c r="JQ110" s="51"/>
      <c r="JR110" s="52"/>
    </row>
    <row r="111" spans="1:278" ht="15" customHeight="1" x14ac:dyDescent="0.3">
      <c r="A111" s="176">
        <v>35</v>
      </c>
      <c r="B111" s="177">
        <v>6011</v>
      </c>
      <c r="C111" s="178" t="s">
        <v>164</v>
      </c>
      <c r="D111" s="179">
        <v>2007</v>
      </c>
      <c r="E111" s="180">
        <f t="shared" si="85"/>
        <v>63.25</v>
      </c>
      <c r="F111" s="181" t="s">
        <v>427</v>
      </c>
      <c r="G111" s="181"/>
      <c r="H111" s="47" t="s">
        <v>446</v>
      </c>
      <c r="I111" s="47"/>
      <c r="J111" s="182">
        <f t="shared" ref="J111:J116" si="109">L111+N111+P111</f>
        <v>16</v>
      </c>
      <c r="K111" s="49">
        <v>4</v>
      </c>
      <c r="L111" s="50">
        <f>40*0.4</f>
        <v>16</v>
      </c>
      <c r="M111" s="51"/>
      <c r="N111" s="50"/>
      <c r="O111" s="51"/>
      <c r="P111" s="52"/>
      <c r="Q111" s="182">
        <f t="shared" si="86"/>
        <v>0</v>
      </c>
      <c r="R111" s="49"/>
      <c r="S111" s="52"/>
      <c r="T111" s="48">
        <f t="shared" si="87"/>
        <v>0</v>
      </c>
      <c r="U111" s="49"/>
      <c r="V111" s="50"/>
      <c r="W111" s="51"/>
      <c r="X111" s="52"/>
      <c r="Y111" s="183">
        <f t="shared" si="101"/>
        <v>0</v>
      </c>
      <c r="Z111" s="54"/>
      <c r="AA111" s="55"/>
      <c r="AB111" s="54"/>
      <c r="AC111" s="55"/>
      <c r="AD111" s="54"/>
      <c r="AE111" s="55"/>
      <c r="AF111" s="54"/>
      <c r="AG111" s="55"/>
      <c r="AH111" s="105"/>
      <c r="AI111" s="55"/>
      <c r="AJ111" s="54"/>
      <c r="AK111" s="55"/>
      <c r="AL111" s="114"/>
      <c r="AM111" s="55"/>
      <c r="AN111" s="54"/>
      <c r="AO111" s="88"/>
      <c r="AP111" s="95">
        <f t="shared" si="88"/>
        <v>0</v>
      </c>
      <c r="AQ111" s="97"/>
      <c r="AR111" s="92"/>
      <c r="AS111" s="89"/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83">
        <f t="shared" si="104"/>
        <v>5.25</v>
      </c>
      <c r="BE111" s="11"/>
      <c r="BF111" s="10"/>
      <c r="BG111" s="11"/>
      <c r="BH111" s="10"/>
      <c r="BI111" s="11"/>
      <c r="BJ111" s="10"/>
      <c r="BK111" s="11"/>
      <c r="BL111" s="10"/>
      <c r="BM111" s="11"/>
      <c r="BN111" s="10"/>
      <c r="BO111" s="101">
        <v>9</v>
      </c>
      <c r="BP111" s="103">
        <f>5*0.7*1.5</f>
        <v>5.25</v>
      </c>
      <c r="BQ111" s="183">
        <f t="shared" si="107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/>
      <c r="CI111" s="51"/>
      <c r="CJ111" s="50"/>
      <c r="CK111" s="51"/>
      <c r="CL111" s="50"/>
      <c r="CM111" s="51"/>
      <c r="CN111" s="50"/>
      <c r="CO111" s="51"/>
      <c r="CP111" s="50"/>
      <c r="CQ111" s="51"/>
      <c r="CR111" s="50"/>
      <c r="CS111" s="51"/>
      <c r="CT111" s="52"/>
      <c r="CU111" s="53"/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183">
        <f t="shared" si="89"/>
        <v>0</v>
      </c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53">
        <f t="shared" si="90"/>
        <v>0</v>
      </c>
      <c r="EZ111" s="51"/>
      <c r="FA111" s="50"/>
      <c r="FB111" s="51"/>
      <c r="FC111" s="52"/>
      <c r="FD111" s="183">
        <f t="shared" si="108"/>
        <v>0</v>
      </c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183">
        <f>FS111+FU111+FW111+GA111</f>
        <v>42</v>
      </c>
      <c r="FR111" s="153"/>
      <c r="FS111" s="150"/>
      <c r="FT111" s="51">
        <v>2</v>
      </c>
      <c r="FU111" s="50">
        <f>60*0.7</f>
        <v>42</v>
      </c>
      <c r="FV111" s="51"/>
      <c r="FW111" s="50"/>
      <c r="FX111" s="18">
        <v>1</v>
      </c>
      <c r="FY111" s="17">
        <f>55*0.7</f>
        <v>38.5</v>
      </c>
      <c r="FZ111" s="51"/>
      <c r="GA111" s="50"/>
      <c r="GB111" s="18">
        <v>1</v>
      </c>
      <c r="GC111" s="124">
        <f>55*0.7</f>
        <v>38.5</v>
      </c>
      <c r="GD111" s="53"/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/>
      <c r="GP111" s="136"/>
      <c r="GQ111" s="140"/>
      <c r="GR111" s="51"/>
      <c r="GS111" s="50"/>
      <c r="GT111" s="51"/>
      <c r="GU111" s="50"/>
      <c r="GV111" s="129"/>
      <c r="GW111" s="50"/>
      <c r="GX111" s="51"/>
      <c r="GY111" s="50"/>
      <c r="GZ111" s="51"/>
      <c r="HA111" s="50"/>
      <c r="HB111" s="51"/>
      <c r="HC111" s="52"/>
      <c r="HD111" s="182">
        <f t="shared" si="100"/>
        <v>0</v>
      </c>
      <c r="HE111" s="136"/>
      <c r="HF111" s="140"/>
      <c r="HG111" s="51"/>
      <c r="HH111" s="50"/>
      <c r="HI111" s="51"/>
      <c r="HJ111" s="50"/>
      <c r="HK111" s="129"/>
      <c r="HL111" s="50"/>
      <c r="HM111" s="51"/>
      <c r="HN111" s="50"/>
      <c r="HO111" s="51"/>
      <c r="HP111" s="50"/>
      <c r="HQ111" s="51"/>
      <c r="HR111" s="52"/>
      <c r="HS111" s="48">
        <f t="shared" si="93"/>
        <v>0</v>
      </c>
      <c r="HT111" s="136"/>
      <c r="HU111" s="140"/>
      <c r="HV111" s="51"/>
      <c r="HW111" s="50"/>
      <c r="HX111" s="51"/>
      <c r="HY111" s="50"/>
      <c r="HZ111" s="129"/>
      <c r="IA111" s="50"/>
      <c r="IB111" s="51"/>
      <c r="IC111" s="50"/>
      <c r="ID111" s="51"/>
      <c r="IE111" s="50"/>
      <c r="IF111" s="129"/>
      <c r="IG111" s="50"/>
      <c r="IH111" s="129"/>
      <c r="II111" s="50"/>
      <c r="IJ111" s="51"/>
      <c r="IK111" s="52"/>
      <c r="IL111" s="182">
        <f t="shared" si="97"/>
        <v>0</v>
      </c>
      <c r="IM111" s="136"/>
      <c r="IN111" s="140"/>
      <c r="IO111" s="51"/>
      <c r="IP111" s="52"/>
      <c r="IQ111" s="182">
        <f t="shared" si="91"/>
        <v>0</v>
      </c>
      <c r="IR111" s="51"/>
      <c r="IS111" s="52"/>
      <c r="IT111" s="182">
        <f>IV111+IX111+IZ111+JB111+JD111+JF111+JH111</f>
        <v>0</v>
      </c>
      <c r="IU111" s="136"/>
      <c r="IV111" s="140"/>
      <c r="IW111" s="51"/>
      <c r="IX111" s="50"/>
      <c r="IY111" s="129"/>
      <c r="IZ111" s="50"/>
      <c r="JA111" s="129"/>
      <c r="JB111" s="50"/>
      <c r="JC111" s="51"/>
      <c r="JD111" s="50"/>
      <c r="JE111" s="51"/>
      <c r="JF111" s="50"/>
      <c r="JG111" s="51"/>
      <c r="JH111" s="52"/>
      <c r="JI111" s="182">
        <f t="shared" si="106"/>
        <v>0</v>
      </c>
      <c r="JJ111" s="136"/>
      <c r="JK111" s="140"/>
      <c r="JL111" s="129"/>
      <c r="JM111" s="50"/>
      <c r="JN111" s="51"/>
      <c r="JO111" s="52"/>
      <c r="JP111" s="182">
        <f t="shared" si="92"/>
        <v>0</v>
      </c>
      <c r="JQ111" s="51"/>
      <c r="JR111" s="52"/>
    </row>
    <row r="112" spans="1:278" ht="15" hidden="1" customHeight="1" x14ac:dyDescent="0.3">
      <c r="B112" s="37">
        <v>5172</v>
      </c>
      <c r="C112" s="30" t="s">
        <v>25</v>
      </c>
      <c r="D112" s="39">
        <v>2006</v>
      </c>
      <c r="E112" s="62">
        <f t="shared" si="85"/>
        <v>83.6</v>
      </c>
      <c r="F112" s="47" t="s">
        <v>411</v>
      </c>
      <c r="G112" s="47"/>
      <c r="H112" s="47" t="s">
        <v>475</v>
      </c>
      <c r="I112" s="47" t="s">
        <v>475</v>
      </c>
      <c r="J112" s="48">
        <f t="shared" si="109"/>
        <v>0</v>
      </c>
      <c r="K112" s="49"/>
      <c r="L112" s="50"/>
      <c r="M112" s="51"/>
      <c r="N112" s="50"/>
      <c r="O112" s="51"/>
      <c r="P112" s="52"/>
      <c r="Q112" s="48">
        <f t="shared" si="86"/>
        <v>0</v>
      </c>
      <c r="R112" s="49"/>
      <c r="S112" s="52"/>
      <c r="T112" s="48">
        <f t="shared" si="87"/>
        <v>0</v>
      </c>
      <c r="U112" s="49"/>
      <c r="V112" s="50"/>
      <c r="W112" s="51"/>
      <c r="X112" s="52"/>
      <c r="Y112" s="53">
        <f t="shared" si="101"/>
        <v>0</v>
      </c>
      <c r="Z112" s="148"/>
      <c r="AA112" s="55"/>
      <c r="AB112" s="148"/>
      <c r="AC112" s="55"/>
      <c r="AD112" s="148"/>
      <c r="AE112" s="55"/>
      <c r="AF112" s="148"/>
      <c r="AG112" s="55"/>
      <c r="AH112" s="148"/>
      <c r="AI112" s="55"/>
      <c r="AJ112" s="148"/>
      <c r="AK112" s="55"/>
      <c r="AL112" s="148"/>
      <c r="AM112" s="55"/>
      <c r="AN112" s="148"/>
      <c r="AO112" s="88"/>
      <c r="AP112" s="95">
        <f t="shared" si="88"/>
        <v>0</v>
      </c>
      <c r="AQ112" s="104"/>
      <c r="AR112" s="92"/>
      <c r="AS112" s="89">
        <f>AU112+AW112+AY112+BA112+BC112</f>
        <v>0</v>
      </c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>
        <f t="shared" si="104"/>
        <v>0</v>
      </c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12"/>
      <c r="BQ112" s="13">
        <f t="shared" si="107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52"/>
      <c r="CH112" s="53">
        <f>CJ112+CL112+CN112+CP112+CR112+CT112</f>
        <v>0</v>
      </c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52"/>
      <c r="CU112" s="53">
        <f>CW112+CY112+DA112+DC112+DE112</f>
        <v>0</v>
      </c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>
        <f t="shared" si="89"/>
        <v>0</v>
      </c>
      <c r="DG112" s="51"/>
      <c r="DH112" s="50"/>
      <c r="DI112" s="51"/>
      <c r="DJ112" s="50"/>
      <c r="DK112" s="51"/>
      <c r="DL112" s="52"/>
      <c r="DM112" s="53">
        <f>DO112+DQ112+DS112+DU112+DW112+DY112+EA112+EC112</f>
        <v>0</v>
      </c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>
        <f>EF112+EH112+EJ112+EL112+EN112+EP112+ER112+ET112+EV112+EX112</f>
        <v>0</v>
      </c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90"/>
        <v>0</v>
      </c>
      <c r="EZ112" s="51"/>
      <c r="FA112" s="50"/>
      <c r="FB112" s="51"/>
      <c r="FC112" s="52"/>
      <c r="FD112" s="53">
        <f t="shared" si="108"/>
        <v>0</v>
      </c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>
        <f>FS112+FU112+FW112+FY112+GA112+GC112</f>
        <v>0</v>
      </c>
      <c r="FR112" s="122"/>
      <c r="FS112" s="122"/>
      <c r="FT112" s="51"/>
      <c r="FU112" s="50"/>
      <c r="FV112" s="51"/>
      <c r="FW112" s="50"/>
      <c r="FX112" s="50"/>
      <c r="FY112" s="50"/>
      <c r="FZ112" s="50"/>
      <c r="GA112" s="50"/>
      <c r="GB112" s="51"/>
      <c r="GC112" s="52"/>
      <c r="GD112" s="53">
        <f>GF112+GH112+GJ112+GL112+GN112</f>
        <v>0</v>
      </c>
      <c r="GE112" s="51"/>
      <c r="GF112" s="50"/>
      <c r="GG112" s="51"/>
      <c r="GH112" s="50"/>
      <c r="GI112" s="51"/>
      <c r="GJ112" s="50"/>
      <c r="GK112" s="51"/>
      <c r="GL112" s="50"/>
      <c r="GM112" s="51"/>
      <c r="GN112" s="52"/>
      <c r="GO112" s="48">
        <f>GQ112+GS112+GU112+GY112+HA112+HC112</f>
        <v>65.599999999999994</v>
      </c>
      <c r="GP112" s="136"/>
      <c r="GQ112" s="140"/>
      <c r="GR112" s="51"/>
      <c r="GS112" s="50"/>
      <c r="GT112" s="51"/>
      <c r="GU112" s="50"/>
      <c r="GV112" s="133">
        <v>3</v>
      </c>
      <c r="GW112" s="17">
        <f>30*0.8</f>
        <v>24</v>
      </c>
      <c r="GX112" s="101">
        <v>5</v>
      </c>
      <c r="GY112" s="102">
        <f>18*0.8*1.5</f>
        <v>21.6</v>
      </c>
      <c r="GZ112" s="51"/>
      <c r="HA112" s="50"/>
      <c r="HB112" s="51">
        <v>1</v>
      </c>
      <c r="HC112" s="52">
        <f>55*0.8</f>
        <v>44</v>
      </c>
      <c r="HD112" s="48">
        <f t="shared" si="100"/>
        <v>0</v>
      </c>
      <c r="HE112" s="136"/>
      <c r="HF112" s="140"/>
      <c r="HG112" s="51"/>
      <c r="HH112" s="50"/>
      <c r="HI112" s="51"/>
      <c r="HJ112" s="50"/>
      <c r="HK112" s="129"/>
      <c r="HL112" s="50"/>
      <c r="HM112" s="51"/>
      <c r="HN112" s="50"/>
      <c r="HO112" s="51"/>
      <c r="HP112" s="50"/>
      <c r="HQ112" s="51"/>
      <c r="HR112" s="52"/>
      <c r="HS112" s="48">
        <f t="shared" si="93"/>
        <v>0</v>
      </c>
      <c r="HT112" s="136"/>
      <c r="HU112" s="140"/>
      <c r="HV112" s="51"/>
      <c r="HW112" s="50"/>
      <c r="HX112" s="51"/>
      <c r="HY112" s="50"/>
      <c r="HZ112" s="129"/>
      <c r="IA112" s="50"/>
      <c r="IB112" s="51"/>
      <c r="IC112" s="50"/>
      <c r="ID112" s="51"/>
      <c r="IE112" s="50"/>
      <c r="IF112" s="129"/>
      <c r="IG112" s="50"/>
      <c r="IH112" s="129"/>
      <c r="II112" s="50"/>
      <c r="IJ112" s="51"/>
      <c r="IK112" s="52"/>
      <c r="IL112" s="48">
        <f t="shared" si="97"/>
        <v>0</v>
      </c>
      <c r="IM112" s="136"/>
      <c r="IN112" s="140"/>
      <c r="IO112" s="51"/>
      <c r="IP112" s="52"/>
      <c r="IQ112" s="48">
        <f t="shared" si="91"/>
        <v>0</v>
      </c>
      <c r="IR112" s="51"/>
      <c r="IS112" s="52"/>
      <c r="IT112" s="48">
        <f>IV112+IX112+IZ112+JB112+JF112+JH112</f>
        <v>18</v>
      </c>
      <c r="IU112" s="136"/>
      <c r="IV112" s="140"/>
      <c r="IW112" s="51"/>
      <c r="IX112" s="50"/>
      <c r="IY112" s="129"/>
      <c r="IZ112" s="50"/>
      <c r="JA112" s="129"/>
      <c r="JB112" s="50"/>
      <c r="JC112" s="18">
        <v>8</v>
      </c>
      <c r="JD112" s="17">
        <f>10</f>
        <v>10</v>
      </c>
      <c r="JE112" s="51"/>
      <c r="JF112" s="50"/>
      <c r="JG112" s="51">
        <v>5</v>
      </c>
      <c r="JH112" s="52">
        <f>18</f>
        <v>18</v>
      </c>
      <c r="JI112" s="48">
        <f t="shared" si="106"/>
        <v>0</v>
      </c>
      <c r="JJ112" s="136"/>
      <c r="JK112" s="140"/>
      <c r="JL112" s="129"/>
      <c r="JM112" s="50"/>
      <c r="JN112" s="51"/>
      <c r="JO112" s="52"/>
      <c r="JP112" s="48">
        <f t="shared" si="92"/>
        <v>0</v>
      </c>
      <c r="JQ112" s="51"/>
      <c r="JR112" s="52"/>
    </row>
    <row r="113" spans="1:278" ht="15" hidden="1" customHeight="1" x14ac:dyDescent="0.3">
      <c r="B113" s="37">
        <v>6212</v>
      </c>
      <c r="C113" s="30" t="s">
        <v>326</v>
      </c>
      <c r="D113" s="38">
        <v>2005</v>
      </c>
      <c r="E113" s="62">
        <f t="shared" si="85"/>
        <v>83</v>
      </c>
      <c r="F113" s="47" t="s">
        <v>409</v>
      </c>
      <c r="G113" s="47"/>
      <c r="H113" s="47" t="s">
        <v>502</v>
      </c>
      <c r="I113" s="47" t="s">
        <v>872</v>
      </c>
      <c r="J113" s="48">
        <f t="shared" si="109"/>
        <v>0</v>
      </c>
      <c r="K113" s="49"/>
      <c r="L113" s="50"/>
      <c r="M113" s="51"/>
      <c r="N113" s="50"/>
      <c r="O113" s="51"/>
      <c r="P113" s="52"/>
      <c r="Q113" s="48">
        <f t="shared" si="86"/>
        <v>0</v>
      </c>
      <c r="R113" s="49"/>
      <c r="S113" s="52"/>
      <c r="T113" s="48">
        <f t="shared" si="87"/>
        <v>0</v>
      </c>
      <c r="U113" s="49"/>
      <c r="V113" s="50"/>
      <c r="W113" s="51"/>
      <c r="X113" s="52"/>
      <c r="Y113" s="53">
        <f t="shared" si="101"/>
        <v>0</v>
      </c>
      <c r="Z113" s="148"/>
      <c r="AA113" s="55"/>
      <c r="AB113" s="148"/>
      <c r="AC113" s="55"/>
      <c r="AD113" s="148"/>
      <c r="AE113" s="55"/>
      <c r="AF113" s="148"/>
      <c r="AG113" s="55"/>
      <c r="AH113" s="148"/>
      <c r="AI113" s="55"/>
      <c r="AJ113" s="148"/>
      <c r="AK113" s="55"/>
      <c r="AL113" s="148"/>
      <c r="AM113" s="55"/>
      <c r="AN113" s="148"/>
      <c r="AO113" s="88"/>
      <c r="AP113" s="95">
        <f t="shared" si="88"/>
        <v>0</v>
      </c>
      <c r="AQ113" s="104"/>
      <c r="AR113" s="92"/>
      <c r="AS113" s="89">
        <f>AU113+AW113+AY113+BA113+BC113</f>
        <v>0</v>
      </c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>
        <f t="shared" si="104"/>
        <v>0</v>
      </c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>
        <f t="shared" si="107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>
        <f>CJ113+CL113+CN113+CP113+CR113+CT113</f>
        <v>0</v>
      </c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>
        <f>CW113+CY113+DA113+DC113+DE113</f>
        <v>0</v>
      </c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>
        <f t="shared" si="89"/>
        <v>0</v>
      </c>
      <c r="DG113" s="51"/>
      <c r="DH113" s="50"/>
      <c r="DI113" s="51"/>
      <c r="DJ113" s="50"/>
      <c r="DK113" s="51"/>
      <c r="DL113" s="52"/>
      <c r="DM113" s="53">
        <f>DO113+DQ113+DS113+DU113+DW113+DY113+EA113+EC113</f>
        <v>0</v>
      </c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>
        <f>EF113+EH113+EJ113+EL113+EN113+EP113+ER113+ET113+EV113+EX113</f>
        <v>0</v>
      </c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53">
        <f t="shared" si="90"/>
        <v>0</v>
      </c>
      <c r="EZ113" s="51"/>
      <c r="FA113" s="50"/>
      <c r="FB113" s="51"/>
      <c r="FC113" s="52"/>
      <c r="FD113" s="53">
        <f t="shared" si="108"/>
        <v>0</v>
      </c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>
        <f>FS113+FU113+FW113+FY113+GA113+GC113</f>
        <v>0</v>
      </c>
      <c r="FR113" s="122"/>
      <c r="FS113" s="122"/>
      <c r="FT113" s="51"/>
      <c r="FU113" s="50"/>
      <c r="FV113" s="51"/>
      <c r="FW113" s="50"/>
      <c r="FX113" s="50"/>
      <c r="FY113" s="50"/>
      <c r="FZ113" s="50"/>
      <c r="GA113" s="50"/>
      <c r="GB113" s="51"/>
      <c r="GC113" s="52"/>
      <c r="GD113" s="53">
        <f>GF113+GH113+GJ113+GL113+GN113</f>
        <v>0</v>
      </c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>
        <f>GY113+HA113+HC113</f>
        <v>68</v>
      </c>
      <c r="GP113" s="145">
        <v>5</v>
      </c>
      <c r="GQ113" s="146">
        <f>35*0.8</f>
        <v>28</v>
      </c>
      <c r="GR113" s="18">
        <v>5</v>
      </c>
      <c r="GS113" s="17">
        <f>26*0.8</f>
        <v>20.8</v>
      </c>
      <c r="GT113" s="18">
        <v>5</v>
      </c>
      <c r="GU113" s="17">
        <f>26*0.8</f>
        <v>20.8</v>
      </c>
      <c r="GV113" s="18">
        <v>8</v>
      </c>
      <c r="GW113" s="18" t="s">
        <v>65</v>
      </c>
      <c r="GX113" s="101">
        <v>4</v>
      </c>
      <c r="GY113" s="102">
        <f>20*0.8*1.5</f>
        <v>24</v>
      </c>
      <c r="GZ113" s="51">
        <v>1</v>
      </c>
      <c r="HA113" s="50">
        <f>55*0.8</f>
        <v>44</v>
      </c>
      <c r="HB113" s="51"/>
      <c r="HC113" s="52"/>
      <c r="HD113" s="48">
        <f t="shared" si="100"/>
        <v>0</v>
      </c>
      <c r="HE113" s="136"/>
      <c r="HF113" s="140"/>
      <c r="HG113" s="51"/>
      <c r="HH113" s="50"/>
      <c r="HI113" s="51"/>
      <c r="HJ113" s="50"/>
      <c r="HK113" s="51"/>
      <c r="HL113" s="51"/>
      <c r="HM113" s="51"/>
      <c r="HN113" s="50"/>
      <c r="HO113" s="51"/>
      <c r="HP113" s="50"/>
      <c r="HQ113" s="51"/>
      <c r="HR113" s="52"/>
      <c r="HS113" s="48">
        <f t="shared" si="93"/>
        <v>0</v>
      </c>
      <c r="HT113" s="136"/>
      <c r="HU113" s="140"/>
      <c r="HV113" s="51"/>
      <c r="HW113" s="50"/>
      <c r="HX113" s="51"/>
      <c r="HY113" s="50"/>
      <c r="HZ113" s="51"/>
      <c r="IA113" s="51"/>
      <c r="IB113" s="51"/>
      <c r="IC113" s="51"/>
      <c r="ID113" s="51"/>
      <c r="IE113" s="50"/>
      <c r="IF113" s="129"/>
      <c r="IG113" s="50"/>
      <c r="IH113" s="129"/>
      <c r="II113" s="50"/>
      <c r="IJ113" s="51"/>
      <c r="IK113" s="52"/>
      <c r="IL113" s="48">
        <f t="shared" si="97"/>
        <v>0</v>
      </c>
      <c r="IM113" s="136"/>
      <c r="IN113" s="140"/>
      <c r="IO113" s="18" t="s">
        <v>580</v>
      </c>
      <c r="IP113" s="124"/>
      <c r="IQ113" s="48">
        <f t="shared" si="91"/>
        <v>0</v>
      </c>
      <c r="IR113" s="51"/>
      <c r="IS113" s="52"/>
      <c r="IT113" s="48">
        <f>IV113+IX113+IZ113+JF113+JH113</f>
        <v>15</v>
      </c>
      <c r="IU113" s="136"/>
      <c r="IV113" s="140"/>
      <c r="IW113" s="51"/>
      <c r="IX113" s="50"/>
      <c r="IY113" s="51"/>
      <c r="IZ113" s="51"/>
      <c r="JA113" s="133">
        <v>7</v>
      </c>
      <c r="JB113" s="17">
        <f>12</f>
        <v>12</v>
      </c>
      <c r="JC113" s="18">
        <v>9</v>
      </c>
      <c r="JD113" s="17">
        <f>5</f>
        <v>5</v>
      </c>
      <c r="JE113" s="51">
        <v>6</v>
      </c>
      <c r="JF113" s="50">
        <f>15</f>
        <v>15</v>
      </c>
      <c r="JG113" s="51"/>
      <c r="JH113" s="52"/>
      <c r="JI113" s="48">
        <f t="shared" si="106"/>
        <v>0</v>
      </c>
      <c r="JJ113" s="136"/>
      <c r="JK113" s="140"/>
      <c r="JL113" s="51"/>
      <c r="JM113" s="51"/>
      <c r="JN113" s="51"/>
      <c r="JO113" s="52"/>
      <c r="JP113" s="48">
        <f t="shared" si="92"/>
        <v>0</v>
      </c>
      <c r="JQ113" s="51"/>
      <c r="JR113" s="52"/>
    </row>
    <row r="114" spans="1:278" ht="15" customHeight="1" x14ac:dyDescent="0.3">
      <c r="A114" s="27">
        <v>36</v>
      </c>
      <c r="B114" s="37">
        <v>6319</v>
      </c>
      <c r="C114" s="30" t="s">
        <v>558</v>
      </c>
      <c r="D114" s="38">
        <v>2008</v>
      </c>
      <c r="E114" s="62">
        <f t="shared" si="85"/>
        <v>61.8</v>
      </c>
      <c r="F114" s="47" t="s">
        <v>412</v>
      </c>
      <c r="G114" s="47"/>
      <c r="H114" s="47" t="s">
        <v>431</v>
      </c>
      <c r="I114" s="47"/>
      <c r="J114" s="48">
        <f t="shared" si="109"/>
        <v>0</v>
      </c>
      <c r="K114" s="49"/>
      <c r="L114" s="50"/>
      <c r="M114" s="51"/>
      <c r="N114" s="50"/>
      <c r="O114" s="51"/>
      <c r="P114" s="52"/>
      <c r="Q114" s="48">
        <f t="shared" si="86"/>
        <v>0</v>
      </c>
      <c r="R114" s="49"/>
      <c r="S114" s="52"/>
      <c r="T114" s="48">
        <f t="shared" si="87"/>
        <v>0</v>
      </c>
      <c r="U114" s="49"/>
      <c r="V114" s="50"/>
      <c r="W114" s="51"/>
      <c r="X114" s="52"/>
      <c r="Y114" s="53">
        <f t="shared" si="101"/>
        <v>0</v>
      </c>
      <c r="Z114" s="167"/>
      <c r="AA114" s="55"/>
      <c r="AB114" s="167"/>
      <c r="AC114" s="55"/>
      <c r="AD114" s="167"/>
      <c r="AE114" s="55"/>
      <c r="AF114" s="167"/>
      <c r="AG114" s="55"/>
      <c r="AH114" s="167"/>
      <c r="AI114" s="55"/>
      <c r="AJ114" s="167"/>
      <c r="AK114" s="55"/>
      <c r="AL114" s="167"/>
      <c r="AM114" s="55"/>
      <c r="AN114" s="167"/>
      <c r="AO114" s="88"/>
      <c r="AP114" s="95">
        <f t="shared" si="88"/>
        <v>0</v>
      </c>
      <c r="AQ114" s="97"/>
      <c r="AR114" s="92"/>
      <c r="AS114" s="89"/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>
        <f t="shared" si="104"/>
        <v>12.599999999999998</v>
      </c>
      <c r="BE114" s="11"/>
      <c r="BF114" s="10"/>
      <c r="BG114" s="11"/>
      <c r="BH114" s="10"/>
      <c r="BI114" s="11"/>
      <c r="BJ114" s="10"/>
      <c r="BK114" s="51"/>
      <c r="BL114" s="50"/>
      <c r="BM114" s="11"/>
      <c r="BN114" s="10"/>
      <c r="BO114" s="101">
        <v>7</v>
      </c>
      <c r="BP114" s="103">
        <f>12*0.7*1.5</f>
        <v>12.599999999999998</v>
      </c>
      <c r="BQ114" s="13">
        <f t="shared" si="107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/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53"/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>
        <f t="shared" si="89"/>
        <v>0</v>
      </c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90"/>
        <v>0</v>
      </c>
      <c r="EZ114" s="51"/>
      <c r="FA114" s="50"/>
      <c r="FB114" s="51"/>
      <c r="FC114" s="52"/>
      <c r="FD114" s="53">
        <f t="shared" si="108"/>
        <v>7.2</v>
      </c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>
        <v>5</v>
      </c>
      <c r="FP114" s="52">
        <f>18*0.4</f>
        <v>7.2</v>
      </c>
      <c r="FQ114" s="53">
        <f>FS114+FU114+FW114+FY114+GC114</f>
        <v>42</v>
      </c>
      <c r="FR114" s="153"/>
      <c r="FS114" s="150"/>
      <c r="FT114" s="51"/>
      <c r="FU114" s="50"/>
      <c r="FV114" s="51">
        <v>2</v>
      </c>
      <c r="FW114" s="50">
        <f>60*0.7</f>
        <v>42</v>
      </c>
      <c r="FX114" s="51"/>
      <c r="FY114" s="50"/>
      <c r="FZ114" s="18">
        <v>4</v>
      </c>
      <c r="GA114" s="17">
        <f>20*0.7</f>
        <v>14</v>
      </c>
      <c r="GB114" s="51"/>
      <c r="GC114" s="52"/>
      <c r="GD114" s="53"/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48"/>
      <c r="GP114" s="136"/>
      <c r="GQ114" s="140"/>
      <c r="GR114" s="51"/>
      <c r="GS114" s="50"/>
      <c r="GT114" s="51"/>
      <c r="GU114" s="50"/>
      <c r="GV114" s="129"/>
      <c r="GW114" s="50"/>
      <c r="GX114" s="51"/>
      <c r="GY114" s="50"/>
      <c r="GZ114" s="51"/>
      <c r="HA114" s="50"/>
      <c r="HB114" s="51"/>
      <c r="HC114" s="52"/>
      <c r="HD114" s="48">
        <f t="shared" si="100"/>
        <v>0</v>
      </c>
      <c r="HE114" s="136"/>
      <c r="HF114" s="140"/>
      <c r="HG114" s="51"/>
      <c r="HH114" s="50"/>
      <c r="HI114" s="51"/>
      <c r="HJ114" s="50"/>
      <c r="HK114" s="129"/>
      <c r="HL114" s="50"/>
      <c r="HM114" s="51"/>
      <c r="HN114" s="50"/>
      <c r="HO114" s="51"/>
      <c r="HP114" s="50"/>
      <c r="HQ114" s="51"/>
      <c r="HR114" s="52"/>
      <c r="HS114" s="48">
        <f t="shared" si="93"/>
        <v>0</v>
      </c>
      <c r="HT114" s="136"/>
      <c r="HU114" s="140"/>
      <c r="HV114" s="51"/>
      <c r="HW114" s="50"/>
      <c r="HX114" s="51"/>
      <c r="HY114" s="50"/>
      <c r="HZ114" s="129"/>
      <c r="IA114" s="50"/>
      <c r="IB114" s="51"/>
      <c r="IC114" s="50"/>
      <c r="ID114" s="51"/>
      <c r="IE114" s="50"/>
      <c r="IF114" s="129"/>
      <c r="IG114" s="50"/>
      <c r="IH114" s="129"/>
      <c r="II114" s="50"/>
      <c r="IJ114" s="51"/>
      <c r="IK114" s="52"/>
      <c r="IL114" s="48">
        <f t="shared" si="97"/>
        <v>0</v>
      </c>
      <c r="IM114" s="136"/>
      <c r="IN114" s="140"/>
      <c r="IO114" s="51"/>
      <c r="IP114" s="52"/>
      <c r="IQ114" s="48">
        <f t="shared" si="91"/>
        <v>0</v>
      </c>
      <c r="IR114" s="51"/>
      <c r="IS114" s="52"/>
      <c r="IT114" s="48">
        <f>IV114+IX114+IZ114+JB114+JD114+JF114+JH114</f>
        <v>0</v>
      </c>
      <c r="IU114" s="136"/>
      <c r="IV114" s="140"/>
      <c r="IW114" s="51"/>
      <c r="IX114" s="50"/>
      <c r="IY114" s="129"/>
      <c r="IZ114" s="50"/>
      <c r="JA114" s="129"/>
      <c r="JB114" s="50"/>
      <c r="JC114" s="51"/>
      <c r="JD114" s="50"/>
      <c r="JE114" s="51"/>
      <c r="JF114" s="50"/>
      <c r="JG114" s="51"/>
      <c r="JH114" s="52"/>
      <c r="JI114" s="48">
        <f t="shared" si="106"/>
        <v>0</v>
      </c>
      <c r="JJ114" s="136"/>
      <c r="JK114" s="140"/>
      <c r="JL114" s="129"/>
      <c r="JM114" s="50"/>
      <c r="JN114" s="51"/>
      <c r="JO114" s="52"/>
      <c r="JP114" s="48">
        <f t="shared" si="92"/>
        <v>0</v>
      </c>
      <c r="JQ114" s="51"/>
      <c r="JR114" s="52"/>
    </row>
    <row r="115" spans="1:278" ht="15" hidden="1" customHeight="1" x14ac:dyDescent="0.3">
      <c r="B115" s="37">
        <v>6235</v>
      </c>
      <c r="C115" s="30" t="s">
        <v>324</v>
      </c>
      <c r="D115" s="38">
        <v>2006</v>
      </c>
      <c r="E115" s="62">
        <f t="shared" si="85"/>
        <v>81</v>
      </c>
      <c r="F115" s="47" t="s">
        <v>407</v>
      </c>
      <c r="G115" s="47"/>
      <c r="H115" s="47" t="s">
        <v>441</v>
      </c>
      <c r="I115" s="47"/>
      <c r="J115" s="48">
        <f t="shared" si="109"/>
        <v>0</v>
      </c>
      <c r="K115" s="49"/>
      <c r="L115" s="50"/>
      <c r="M115" s="51"/>
      <c r="N115" s="50"/>
      <c r="O115" s="51"/>
      <c r="P115" s="52"/>
      <c r="Q115" s="48">
        <f t="shared" si="86"/>
        <v>0</v>
      </c>
      <c r="R115" s="49"/>
      <c r="S115" s="52"/>
      <c r="T115" s="48">
        <f t="shared" si="87"/>
        <v>0</v>
      </c>
      <c r="U115" s="49"/>
      <c r="V115" s="50"/>
      <c r="W115" s="51"/>
      <c r="X115" s="52"/>
      <c r="Y115" s="53">
        <f t="shared" si="101"/>
        <v>0</v>
      </c>
      <c r="Z115" s="54"/>
      <c r="AA115" s="55"/>
      <c r="AB115" s="54"/>
      <c r="AC115" s="55"/>
      <c r="AD115" s="54"/>
      <c r="AE115" s="55"/>
      <c r="AF115" s="110"/>
      <c r="AG115" s="55"/>
      <c r="AH115" s="120"/>
      <c r="AI115" s="55"/>
      <c r="AJ115" s="120"/>
      <c r="AK115" s="55"/>
      <c r="AL115" s="117"/>
      <c r="AM115" s="55"/>
      <c r="AN115" s="54"/>
      <c r="AO115" s="88"/>
      <c r="AP115" s="95">
        <f t="shared" si="88"/>
        <v>0</v>
      </c>
      <c r="AQ115" s="97"/>
      <c r="AR115" s="92"/>
      <c r="AS115" s="89">
        <f>AU115+AW115+AY115+BA115+BC115</f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>
        <f t="shared" si="104"/>
        <v>0</v>
      </c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>
        <f t="shared" si="107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>
        <f>CJ115+CL115+CN115+CP115+CR115+CT115</f>
        <v>0</v>
      </c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51"/>
      <c r="CT115" s="52"/>
      <c r="CU115" s="53">
        <f>CW115+CY115+DA115+DC115+DE115</f>
        <v>0</v>
      </c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>
        <f t="shared" si="89"/>
        <v>0</v>
      </c>
      <c r="DG115" s="51"/>
      <c r="DH115" s="50"/>
      <c r="DI115" s="51"/>
      <c r="DJ115" s="50"/>
      <c r="DK115" s="51"/>
      <c r="DL115" s="52"/>
      <c r="DM115" s="53">
        <f>DO115+DQ115+DS115+DU115+DW115+DY115+EA115+EC115</f>
        <v>0</v>
      </c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>
        <f>EF115+EH115+EJ115+EL115+EN115+EP115+ER115+ET115+EV115+EX115</f>
        <v>0</v>
      </c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53">
        <f t="shared" si="90"/>
        <v>0</v>
      </c>
      <c r="EZ115" s="51"/>
      <c r="FA115" s="50"/>
      <c r="FB115" s="51"/>
      <c r="FC115" s="52"/>
      <c r="FD115" s="53">
        <f t="shared" si="108"/>
        <v>0</v>
      </c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>
        <f>FS115+FU115+FW115+FY115+GA115+GC115</f>
        <v>0</v>
      </c>
      <c r="FR115" s="122"/>
      <c r="FS115" s="122"/>
      <c r="FT115" s="51"/>
      <c r="FU115" s="50"/>
      <c r="FV115" s="51"/>
      <c r="FW115" s="50"/>
      <c r="FX115" s="50"/>
      <c r="FY115" s="50"/>
      <c r="FZ115" s="50"/>
      <c r="GA115" s="50"/>
      <c r="GB115" s="51"/>
      <c r="GC115" s="52"/>
      <c r="GD115" s="53">
        <f>GF115+GH115+GJ115+GL115+GN115</f>
        <v>0</v>
      </c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>
        <f>GQ115+GS115+GU115+GW115+GY115+HA115+HC115</f>
        <v>0</v>
      </c>
      <c r="GP115" s="136"/>
      <c r="GQ115" s="140"/>
      <c r="GR115" s="51"/>
      <c r="GS115" s="50"/>
      <c r="GT115" s="51"/>
      <c r="GU115" s="50"/>
      <c r="GV115" s="129"/>
      <c r="GW115" s="50"/>
      <c r="GX115" s="51"/>
      <c r="GY115" s="50"/>
      <c r="GZ115" s="51"/>
      <c r="HA115" s="50"/>
      <c r="HB115" s="51"/>
      <c r="HC115" s="52"/>
      <c r="HD115" s="48">
        <f t="shared" si="100"/>
        <v>0</v>
      </c>
      <c r="HE115" s="136"/>
      <c r="HF115" s="140"/>
      <c r="HG115" s="51"/>
      <c r="HH115" s="50"/>
      <c r="HI115" s="51"/>
      <c r="HJ115" s="50"/>
      <c r="HK115" s="129"/>
      <c r="HL115" s="50"/>
      <c r="HM115" s="51"/>
      <c r="HN115" s="50"/>
      <c r="HO115" s="51"/>
      <c r="HP115" s="50"/>
      <c r="HQ115" s="51"/>
      <c r="HR115" s="52"/>
      <c r="HS115" s="48">
        <f t="shared" si="93"/>
        <v>0</v>
      </c>
      <c r="HT115" s="136"/>
      <c r="HU115" s="140"/>
      <c r="HV115" s="51"/>
      <c r="HW115" s="50"/>
      <c r="HX115" s="51"/>
      <c r="HY115" s="50"/>
      <c r="HZ115" s="129"/>
      <c r="IA115" s="50"/>
      <c r="IB115" s="51"/>
      <c r="IC115" s="50"/>
      <c r="ID115" s="51"/>
      <c r="IE115" s="50"/>
      <c r="IF115" s="129"/>
      <c r="IG115" s="50"/>
      <c r="IH115" s="129"/>
      <c r="II115" s="50"/>
      <c r="IJ115" s="51"/>
      <c r="IK115" s="52"/>
      <c r="IL115" s="48">
        <f t="shared" si="97"/>
        <v>36</v>
      </c>
      <c r="IM115" s="136"/>
      <c r="IN115" s="140"/>
      <c r="IO115" s="18">
        <v>3</v>
      </c>
      <c r="IP115" s="124">
        <f>45*0.8</f>
        <v>36</v>
      </c>
      <c r="IQ115" s="48">
        <f t="shared" si="91"/>
        <v>0</v>
      </c>
      <c r="IR115" s="51"/>
      <c r="IS115" s="52"/>
      <c r="IT115" s="48">
        <f>IV115+IX115+IZ115+JB115+JD115+JF115+JH115</f>
        <v>45</v>
      </c>
      <c r="IU115" s="136"/>
      <c r="IV115" s="140"/>
      <c r="IW115" s="51"/>
      <c r="IX115" s="50"/>
      <c r="IY115" s="129">
        <v>3</v>
      </c>
      <c r="IZ115" s="50">
        <f>45</f>
        <v>45</v>
      </c>
      <c r="JA115" s="129"/>
      <c r="JB115" s="50"/>
      <c r="JC115" s="51"/>
      <c r="JD115" s="50"/>
      <c r="JE115" s="51"/>
      <c r="JF115" s="50"/>
      <c r="JG115" s="51"/>
      <c r="JH115" s="52"/>
      <c r="JI115" s="48">
        <f t="shared" si="106"/>
        <v>0</v>
      </c>
      <c r="JJ115" s="136"/>
      <c r="JK115" s="140"/>
      <c r="JL115" s="129"/>
      <c r="JM115" s="50"/>
      <c r="JN115" s="51"/>
      <c r="JO115" s="52"/>
      <c r="JP115" s="48">
        <f t="shared" si="92"/>
        <v>0</v>
      </c>
      <c r="JQ115" s="51"/>
      <c r="JR115" s="52"/>
    </row>
    <row r="116" spans="1:278" ht="15" hidden="1" customHeight="1" x14ac:dyDescent="0.3">
      <c r="B116" s="37">
        <v>6215</v>
      </c>
      <c r="C116" s="30" t="s">
        <v>9</v>
      </c>
      <c r="D116" s="38">
        <v>2004</v>
      </c>
      <c r="E116" s="62">
        <f t="shared" si="85"/>
        <v>79.400000000000006</v>
      </c>
      <c r="F116" s="47" t="s">
        <v>537</v>
      </c>
      <c r="G116" s="63"/>
      <c r="H116" s="47" t="s">
        <v>862</v>
      </c>
      <c r="I116" s="47" t="s">
        <v>538</v>
      </c>
      <c r="J116" s="48">
        <f t="shared" si="109"/>
        <v>0</v>
      </c>
      <c r="K116" s="49"/>
      <c r="L116" s="50"/>
      <c r="M116" s="51"/>
      <c r="N116" s="50"/>
      <c r="O116" s="51"/>
      <c r="P116" s="52"/>
      <c r="Q116" s="48">
        <f t="shared" si="86"/>
        <v>0</v>
      </c>
      <c r="R116" s="49"/>
      <c r="S116" s="52"/>
      <c r="T116" s="48">
        <f t="shared" si="87"/>
        <v>0</v>
      </c>
      <c r="U116" s="49"/>
      <c r="V116" s="50"/>
      <c r="W116" s="51"/>
      <c r="X116" s="52"/>
      <c r="Y116" s="53">
        <f t="shared" si="101"/>
        <v>0</v>
      </c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117"/>
      <c r="AM116" s="55"/>
      <c r="AN116" s="54"/>
      <c r="AO116" s="88"/>
      <c r="AP116" s="95">
        <f t="shared" si="88"/>
        <v>0</v>
      </c>
      <c r="AQ116" s="97"/>
      <c r="AR116" s="92"/>
      <c r="AS116" s="89">
        <f>AU116+AW116+AY116+BA116+BC116</f>
        <v>0</v>
      </c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>
        <f t="shared" si="104"/>
        <v>0</v>
      </c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11"/>
      <c r="BP116" s="12"/>
      <c r="BQ116" s="13">
        <f t="shared" si="107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>
        <f>CJ116+CL116+CN116+CP116+CR116+CT116</f>
        <v>0</v>
      </c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>
        <f>CW116+CY116+DA116+DC116+DE116</f>
        <v>0</v>
      </c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>
        <f t="shared" si="89"/>
        <v>0</v>
      </c>
      <c r="DG116" s="51"/>
      <c r="DH116" s="50"/>
      <c r="DI116" s="51"/>
      <c r="DJ116" s="50"/>
      <c r="DK116" s="51"/>
      <c r="DL116" s="52"/>
      <c r="DM116" s="53">
        <f>DO116+DQ116+DS116+DU116+DW116+DY116+EA116+EC116</f>
        <v>0</v>
      </c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>
        <f>EF116+EH116+EJ116+EL116+EN116+EP116+ER116+ET116+EV116+EX116</f>
        <v>0</v>
      </c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90"/>
        <v>0</v>
      </c>
      <c r="EZ116" s="51"/>
      <c r="FA116" s="50"/>
      <c r="FB116" s="51"/>
      <c r="FC116" s="52"/>
      <c r="FD116" s="53">
        <f t="shared" si="108"/>
        <v>0</v>
      </c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>
        <f>FS116+FU116+FW116+FY116+GA116+GC116</f>
        <v>0</v>
      </c>
      <c r="FR116" s="122"/>
      <c r="FS116" s="122"/>
      <c r="FT116" s="51"/>
      <c r="FU116" s="50"/>
      <c r="FV116" s="51"/>
      <c r="FW116" s="50"/>
      <c r="FX116" s="50"/>
      <c r="FY116" s="50"/>
      <c r="FZ116" s="50"/>
      <c r="GA116" s="50"/>
      <c r="GB116" s="51"/>
      <c r="GC116" s="52"/>
      <c r="GD116" s="53">
        <f>GF116+GH116+GJ116+GL116+GN116</f>
        <v>27</v>
      </c>
      <c r="GE116" s="51"/>
      <c r="GF116" s="50"/>
      <c r="GG116" s="51"/>
      <c r="GH116" s="50"/>
      <c r="GI116" s="51"/>
      <c r="GJ116" s="50"/>
      <c r="GK116" s="51">
        <v>3</v>
      </c>
      <c r="GL116" s="50">
        <f>45*0.6</f>
        <v>27</v>
      </c>
      <c r="GM116" s="51"/>
      <c r="GN116" s="52"/>
      <c r="GO116" s="48">
        <f>GQ116+GS116+GU116+GW116+GY116+HA116+HC116</f>
        <v>6.4</v>
      </c>
      <c r="GP116" s="136"/>
      <c r="GQ116" s="140"/>
      <c r="GR116" s="51"/>
      <c r="GS116" s="50"/>
      <c r="GT116" s="51">
        <v>9</v>
      </c>
      <c r="GU116" s="50">
        <f>8*0.8</f>
        <v>6.4</v>
      </c>
      <c r="GV116" s="129"/>
      <c r="GW116" s="50"/>
      <c r="GX116" s="51"/>
      <c r="GY116" s="50"/>
      <c r="GZ116" s="51"/>
      <c r="HA116" s="50"/>
      <c r="HB116" s="51"/>
      <c r="HC116" s="52"/>
      <c r="HD116" s="48">
        <f t="shared" si="100"/>
        <v>0</v>
      </c>
      <c r="HE116" s="136"/>
      <c r="HF116" s="140"/>
      <c r="HG116" s="51"/>
      <c r="HH116" s="50"/>
      <c r="HI116" s="51"/>
      <c r="HJ116" s="50"/>
      <c r="HK116" s="129"/>
      <c r="HL116" s="50"/>
      <c r="HM116" s="51"/>
      <c r="HN116" s="50"/>
      <c r="HO116" s="51"/>
      <c r="HP116" s="50"/>
      <c r="HQ116" s="51"/>
      <c r="HR116" s="52"/>
      <c r="HS116" s="48">
        <f t="shared" si="93"/>
        <v>0</v>
      </c>
      <c r="HT116" s="136"/>
      <c r="HU116" s="140"/>
      <c r="HV116" s="51"/>
      <c r="HW116" s="50"/>
      <c r="HX116" s="51"/>
      <c r="HY116" s="50"/>
      <c r="HZ116" s="129"/>
      <c r="IA116" s="50"/>
      <c r="IB116" s="51"/>
      <c r="IC116" s="50"/>
      <c r="ID116" s="51"/>
      <c r="IE116" s="50"/>
      <c r="IF116" s="129"/>
      <c r="IG116" s="50"/>
      <c r="IH116" s="129"/>
      <c r="II116" s="50"/>
      <c r="IJ116" s="51"/>
      <c r="IK116" s="52"/>
      <c r="IL116" s="48">
        <f>IP116</f>
        <v>24</v>
      </c>
      <c r="IM116" s="145">
        <v>8</v>
      </c>
      <c r="IN116" s="146">
        <f>20*0.8</f>
        <v>16</v>
      </c>
      <c r="IO116" s="51">
        <v>4</v>
      </c>
      <c r="IP116" s="52">
        <f>30*0.8</f>
        <v>24</v>
      </c>
      <c r="IQ116" s="48">
        <f t="shared" si="91"/>
        <v>0</v>
      </c>
      <c r="IR116" s="51"/>
      <c r="IS116" s="52"/>
      <c r="IT116" s="48">
        <f>IV116+IX116+IZ116+JB116+JD116+JH116</f>
        <v>22</v>
      </c>
      <c r="IU116" s="136"/>
      <c r="IV116" s="140"/>
      <c r="IW116" s="51"/>
      <c r="IX116" s="50"/>
      <c r="IY116" s="129">
        <v>6</v>
      </c>
      <c r="IZ116" s="50">
        <f>22</f>
        <v>22</v>
      </c>
      <c r="JA116" s="129"/>
      <c r="JB116" s="50"/>
      <c r="JC116" s="51"/>
      <c r="JD116" s="50"/>
      <c r="JE116" s="18">
        <v>5</v>
      </c>
      <c r="JF116" s="17">
        <f>18</f>
        <v>18</v>
      </c>
      <c r="JG116" s="51"/>
      <c r="JH116" s="52"/>
      <c r="JI116" s="48">
        <f t="shared" si="106"/>
        <v>0</v>
      </c>
      <c r="JJ116" s="136"/>
      <c r="JK116" s="140"/>
      <c r="JL116" s="129"/>
      <c r="JM116" s="50"/>
      <c r="JN116" s="51"/>
      <c r="JO116" s="52"/>
      <c r="JP116" s="48">
        <f t="shared" si="92"/>
        <v>0</v>
      </c>
      <c r="JQ116" s="51"/>
      <c r="JR116" s="52"/>
    </row>
    <row r="117" spans="1:278" ht="15" customHeight="1" x14ac:dyDescent="0.3">
      <c r="A117" s="176">
        <v>37</v>
      </c>
      <c r="B117" s="177">
        <v>6003</v>
      </c>
      <c r="C117" s="178" t="s">
        <v>182</v>
      </c>
      <c r="D117" s="179">
        <v>2007</v>
      </c>
      <c r="E117" s="180">
        <f t="shared" si="85"/>
        <v>60.2</v>
      </c>
      <c r="F117" s="181" t="s">
        <v>437</v>
      </c>
      <c r="G117" s="292"/>
      <c r="H117" s="47" t="s">
        <v>438</v>
      </c>
      <c r="I117" s="62"/>
      <c r="J117" s="182">
        <f>N117+P117</f>
        <v>10</v>
      </c>
      <c r="K117" s="16">
        <v>7</v>
      </c>
      <c r="L117" s="17">
        <f>25*0.4</f>
        <v>10</v>
      </c>
      <c r="M117" s="51"/>
      <c r="N117" s="50"/>
      <c r="O117" s="51">
        <v>7</v>
      </c>
      <c r="P117" s="52">
        <f>25*0.4</f>
        <v>10</v>
      </c>
      <c r="Q117" s="182">
        <f t="shared" si="86"/>
        <v>0</v>
      </c>
      <c r="R117" s="49"/>
      <c r="S117" s="52"/>
      <c r="T117" s="48">
        <f t="shared" si="87"/>
        <v>0</v>
      </c>
      <c r="U117" s="49"/>
      <c r="V117" s="50"/>
      <c r="W117" s="51"/>
      <c r="X117" s="52"/>
      <c r="Y117" s="183">
        <f t="shared" si="101"/>
        <v>0</v>
      </c>
      <c r="Z117" s="167"/>
      <c r="AA117" s="55"/>
      <c r="AB117" s="167"/>
      <c r="AC117" s="55"/>
      <c r="AD117" s="167"/>
      <c r="AE117" s="55"/>
      <c r="AF117" s="167"/>
      <c r="AG117" s="55"/>
      <c r="AH117" s="167"/>
      <c r="AI117" s="55"/>
      <c r="AJ117" s="167"/>
      <c r="AK117" s="55"/>
      <c r="AL117" s="167"/>
      <c r="AM117" s="55"/>
      <c r="AN117" s="167"/>
      <c r="AO117" s="88"/>
      <c r="AP117" s="95">
        <f t="shared" si="88"/>
        <v>0</v>
      </c>
      <c r="AQ117" s="97"/>
      <c r="AR117" s="92"/>
      <c r="AS117" s="89"/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83">
        <f t="shared" si="104"/>
        <v>0</v>
      </c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83">
        <f t="shared" si="107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/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/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183">
        <f t="shared" si="89"/>
        <v>0</v>
      </c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53">
        <f t="shared" si="90"/>
        <v>0</v>
      </c>
      <c r="EZ117" s="51"/>
      <c r="FA117" s="50"/>
      <c r="FB117" s="51"/>
      <c r="FC117" s="52"/>
      <c r="FD117" s="183">
        <f>FJ117+FN117+FP117</f>
        <v>32</v>
      </c>
      <c r="FE117" s="18">
        <v>4</v>
      </c>
      <c r="FF117" s="17">
        <f>40*0.4</f>
        <v>16</v>
      </c>
      <c r="FG117" s="18">
        <v>7</v>
      </c>
      <c r="FH117" s="17">
        <f>25*0.4</f>
        <v>10</v>
      </c>
      <c r="FI117" s="51"/>
      <c r="FJ117" s="50"/>
      <c r="FK117" s="18">
        <v>2</v>
      </c>
      <c r="FL117" s="17">
        <f>60*0.4</f>
        <v>24</v>
      </c>
      <c r="FM117" s="51">
        <v>1</v>
      </c>
      <c r="FN117" s="50">
        <f>80*0.4</f>
        <v>32</v>
      </c>
      <c r="FO117" s="51"/>
      <c r="FP117" s="52"/>
      <c r="FQ117" s="183">
        <f>FS117+FU117+FY117+GA117+GC117</f>
        <v>18.2</v>
      </c>
      <c r="FR117" s="153"/>
      <c r="FS117" s="150"/>
      <c r="FT117" s="51">
        <v>5</v>
      </c>
      <c r="FU117" s="50">
        <f>26*0.7</f>
        <v>18.2</v>
      </c>
      <c r="FV117" s="18">
        <v>6</v>
      </c>
      <c r="FW117" s="17">
        <f>22*0.7</f>
        <v>15.399999999999999</v>
      </c>
      <c r="FX117" s="51"/>
      <c r="FY117" s="50"/>
      <c r="FZ117" s="51"/>
      <c r="GA117" s="50"/>
      <c r="GB117" s="51"/>
      <c r="GC117" s="52"/>
      <c r="GD117" s="53"/>
      <c r="GE117" s="51"/>
      <c r="GF117" s="50"/>
      <c r="GG117" s="51"/>
      <c r="GH117" s="50"/>
      <c r="GI117" s="51"/>
      <c r="GJ117" s="50"/>
      <c r="GK117" s="51"/>
      <c r="GL117" s="50"/>
      <c r="GM117" s="51"/>
      <c r="GN117" s="52"/>
      <c r="GO117" s="48"/>
      <c r="GP117" s="136"/>
      <c r="GQ117" s="140"/>
      <c r="GR117" s="51"/>
      <c r="GS117" s="50"/>
      <c r="GT117" s="51"/>
      <c r="GU117" s="50"/>
      <c r="GV117" s="129"/>
      <c r="GW117" s="50"/>
      <c r="GX117" s="51"/>
      <c r="GY117" s="50"/>
      <c r="GZ117" s="51"/>
      <c r="HA117" s="50"/>
      <c r="HB117" s="51"/>
      <c r="HC117" s="52"/>
      <c r="HD117" s="182">
        <f t="shared" si="100"/>
        <v>0</v>
      </c>
      <c r="HE117" s="136"/>
      <c r="HF117" s="140"/>
      <c r="HG117" s="51"/>
      <c r="HH117" s="50"/>
      <c r="HI117" s="51"/>
      <c r="HJ117" s="50"/>
      <c r="HK117" s="129"/>
      <c r="HL117" s="50"/>
      <c r="HM117" s="51"/>
      <c r="HN117" s="50"/>
      <c r="HO117" s="51"/>
      <c r="HP117" s="50"/>
      <c r="HQ117" s="51"/>
      <c r="HR117" s="52"/>
      <c r="HS117" s="48">
        <f t="shared" si="93"/>
        <v>0</v>
      </c>
      <c r="HT117" s="136"/>
      <c r="HU117" s="140"/>
      <c r="HV117" s="51"/>
      <c r="HW117" s="50"/>
      <c r="HX117" s="51"/>
      <c r="HY117" s="50"/>
      <c r="HZ117" s="129"/>
      <c r="IA117" s="50"/>
      <c r="IB117" s="51"/>
      <c r="IC117" s="50"/>
      <c r="ID117" s="51"/>
      <c r="IE117" s="50"/>
      <c r="IF117" s="129"/>
      <c r="IG117" s="50"/>
      <c r="IH117" s="129"/>
      <c r="II117" s="50"/>
      <c r="IJ117" s="51"/>
      <c r="IK117" s="52"/>
      <c r="IL117" s="182">
        <f t="shared" ref="IL117:IL136" si="110">IN117+IP117</f>
        <v>0</v>
      </c>
      <c r="IM117" s="136"/>
      <c r="IN117" s="140"/>
      <c r="IO117" s="51"/>
      <c r="IP117" s="52"/>
      <c r="IQ117" s="182">
        <f t="shared" si="91"/>
        <v>0</v>
      </c>
      <c r="IR117" s="51"/>
      <c r="IS117" s="52"/>
      <c r="IT117" s="182">
        <f t="shared" ref="IT117:IT128" si="111">IV117+IX117+IZ117+JB117+JD117+JF117+JH117</f>
        <v>0</v>
      </c>
      <c r="IU117" s="136"/>
      <c r="IV117" s="140"/>
      <c r="IW117" s="51"/>
      <c r="IX117" s="50"/>
      <c r="IY117" s="129"/>
      <c r="IZ117" s="50"/>
      <c r="JA117" s="129"/>
      <c r="JB117" s="50"/>
      <c r="JC117" s="51"/>
      <c r="JD117" s="50"/>
      <c r="JE117" s="51"/>
      <c r="JF117" s="50"/>
      <c r="JG117" s="51"/>
      <c r="JH117" s="52"/>
      <c r="JI117" s="182">
        <f t="shared" si="106"/>
        <v>0</v>
      </c>
      <c r="JJ117" s="136"/>
      <c r="JK117" s="140"/>
      <c r="JL117" s="129"/>
      <c r="JM117" s="50"/>
      <c r="JN117" s="51"/>
      <c r="JO117" s="52"/>
      <c r="JP117" s="182">
        <f t="shared" si="92"/>
        <v>0</v>
      </c>
      <c r="JQ117" s="51"/>
      <c r="JR117" s="52"/>
    </row>
    <row r="118" spans="1:278" ht="15" hidden="1" customHeight="1" x14ac:dyDescent="0.3">
      <c r="B118" s="37">
        <v>3166</v>
      </c>
      <c r="C118" s="30" t="s">
        <v>109</v>
      </c>
      <c r="D118" s="39">
        <v>2002</v>
      </c>
      <c r="E118" s="62">
        <f t="shared" si="85"/>
        <v>77.599999999999994</v>
      </c>
      <c r="F118" s="47" t="s">
        <v>427</v>
      </c>
      <c r="G118" s="47"/>
      <c r="H118" s="47" t="s">
        <v>520</v>
      </c>
      <c r="I118" s="47" t="s">
        <v>582</v>
      </c>
      <c r="J118" s="48">
        <f t="shared" ref="J118:J181" si="112">L118+N118+P118</f>
        <v>0</v>
      </c>
      <c r="K118" s="49"/>
      <c r="L118" s="50"/>
      <c r="M118" s="51"/>
      <c r="N118" s="50"/>
      <c r="O118" s="51"/>
      <c r="P118" s="52"/>
      <c r="Q118" s="48">
        <f t="shared" si="86"/>
        <v>0</v>
      </c>
      <c r="R118" s="49"/>
      <c r="S118" s="52"/>
      <c r="T118" s="48">
        <f t="shared" si="87"/>
        <v>0</v>
      </c>
      <c r="U118" s="49"/>
      <c r="V118" s="50"/>
      <c r="W118" s="51"/>
      <c r="X118" s="52"/>
      <c r="Y118" s="53">
        <f t="shared" si="101"/>
        <v>0</v>
      </c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20"/>
      <c r="AM118" s="55"/>
      <c r="AN118" s="54"/>
      <c r="AO118" s="88"/>
      <c r="AP118" s="95">
        <f t="shared" si="88"/>
        <v>0</v>
      </c>
      <c r="AQ118" s="97"/>
      <c r="AR118" s="92"/>
      <c r="AS118" s="89">
        <f>AU118+AW118+AY118+BA118+BC118</f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>
        <f t="shared" si="104"/>
        <v>0</v>
      </c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12"/>
      <c r="BQ118" s="13">
        <f t="shared" si="107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53">
        <f>CJ118+CL118+CN118+CP118+CR118+CT118</f>
        <v>30</v>
      </c>
      <c r="CI118" s="51"/>
      <c r="CJ118" s="50"/>
      <c r="CK118" s="51"/>
      <c r="CL118" s="50"/>
      <c r="CM118" s="51"/>
      <c r="CN118" s="50"/>
      <c r="CO118" s="51"/>
      <c r="CP118" s="50"/>
      <c r="CQ118" s="51">
        <v>6</v>
      </c>
      <c r="CR118" s="50">
        <f>15*0.8</f>
        <v>12</v>
      </c>
      <c r="CS118" s="101">
        <v>6</v>
      </c>
      <c r="CT118" s="103">
        <f>15*0.8*1.5</f>
        <v>18</v>
      </c>
      <c r="CU118" s="53">
        <f>CW118+CY118+DA118+DC118+DE118</f>
        <v>0</v>
      </c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>
        <f t="shared" si="89"/>
        <v>0</v>
      </c>
      <c r="DG118" s="51"/>
      <c r="DH118" s="50"/>
      <c r="DI118" s="51"/>
      <c r="DJ118" s="50"/>
      <c r="DK118" s="51"/>
      <c r="DL118" s="52"/>
      <c r="DM118" s="53">
        <f>DO118+DQ118+DS118+DU118+DW118+DY118+EA118+EC118</f>
        <v>0</v>
      </c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>
        <f>EF118+EH118+EJ118+EL118+EN118+EP118+ER118+ET118+EV118+EX118</f>
        <v>0</v>
      </c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90"/>
        <v>0</v>
      </c>
      <c r="EZ118" s="51"/>
      <c r="FA118" s="50"/>
      <c r="FB118" s="51"/>
      <c r="FC118" s="52"/>
      <c r="FD118" s="53">
        <f t="shared" ref="FD118:FD123" si="113">FF118+FH118+FJ118+FL118+FN118+FP118</f>
        <v>0</v>
      </c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>
        <f>FS118+FU118+FW118+FY118+GA118+GC118</f>
        <v>0</v>
      </c>
      <c r="FR118" s="122"/>
      <c r="FS118" s="122"/>
      <c r="FT118" s="51"/>
      <c r="FU118" s="50"/>
      <c r="FV118" s="51"/>
      <c r="FW118" s="50"/>
      <c r="FX118" s="50"/>
      <c r="FY118" s="50"/>
      <c r="FZ118" s="50"/>
      <c r="GA118" s="50"/>
      <c r="GB118" s="51"/>
      <c r="GC118" s="52"/>
      <c r="GD118" s="53">
        <f>GF118+GH118+GJ118+GL118+GN118</f>
        <v>0</v>
      </c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48">
        <f>GQ118+GS118+GU118+GY118+HA118+HC118</f>
        <v>27.6</v>
      </c>
      <c r="GP118" s="136"/>
      <c r="GQ118" s="140"/>
      <c r="GR118" s="51"/>
      <c r="GS118" s="50"/>
      <c r="GT118" s="51"/>
      <c r="GU118" s="50"/>
      <c r="GV118" s="133">
        <v>7</v>
      </c>
      <c r="GW118" s="18" t="s">
        <v>65</v>
      </c>
      <c r="GX118" s="101">
        <v>6</v>
      </c>
      <c r="GY118" s="102">
        <f>15*0.8*1.5</f>
        <v>18</v>
      </c>
      <c r="GZ118" s="51">
        <v>7</v>
      </c>
      <c r="HA118" s="50">
        <f>12*0.8</f>
        <v>9.6000000000000014</v>
      </c>
      <c r="HB118" s="51"/>
      <c r="HC118" s="52"/>
      <c r="HD118" s="48">
        <f t="shared" si="100"/>
        <v>0</v>
      </c>
      <c r="HE118" s="136"/>
      <c r="HF118" s="140"/>
      <c r="HG118" s="51"/>
      <c r="HH118" s="50"/>
      <c r="HI118" s="51"/>
      <c r="HJ118" s="50"/>
      <c r="HK118" s="129"/>
      <c r="HL118" s="51"/>
      <c r="HM118" s="51"/>
      <c r="HN118" s="50"/>
      <c r="HO118" s="51"/>
      <c r="HP118" s="50"/>
      <c r="HQ118" s="51"/>
      <c r="HR118" s="52"/>
      <c r="HS118" s="48">
        <f t="shared" si="93"/>
        <v>0</v>
      </c>
      <c r="HT118" s="136"/>
      <c r="HU118" s="140"/>
      <c r="HV118" s="51"/>
      <c r="HW118" s="50"/>
      <c r="HX118" s="51"/>
      <c r="HY118" s="50"/>
      <c r="HZ118" s="129"/>
      <c r="IA118" s="51"/>
      <c r="IB118" s="51"/>
      <c r="IC118" s="51"/>
      <c r="ID118" s="51"/>
      <c r="IE118" s="50"/>
      <c r="IF118" s="129"/>
      <c r="IG118" s="50"/>
      <c r="IH118" s="129"/>
      <c r="II118" s="50"/>
      <c r="IJ118" s="51"/>
      <c r="IK118" s="52"/>
      <c r="IL118" s="48">
        <f t="shared" si="110"/>
        <v>0</v>
      </c>
      <c r="IM118" s="136"/>
      <c r="IN118" s="140"/>
      <c r="IO118" s="51"/>
      <c r="IP118" s="52"/>
      <c r="IQ118" s="48">
        <f t="shared" si="91"/>
        <v>0</v>
      </c>
      <c r="IR118" s="51"/>
      <c r="IS118" s="52"/>
      <c r="IT118" s="48">
        <f t="shared" si="111"/>
        <v>20</v>
      </c>
      <c r="IU118" s="136"/>
      <c r="IV118" s="140"/>
      <c r="IW118" s="51"/>
      <c r="IX118" s="50"/>
      <c r="IY118" s="129"/>
      <c r="IZ118" s="51"/>
      <c r="JA118" s="129"/>
      <c r="JB118" s="51"/>
      <c r="JC118" s="51"/>
      <c r="JD118" s="51"/>
      <c r="JE118" s="51">
        <v>4</v>
      </c>
      <c r="JF118" s="50">
        <f>20</f>
        <v>20</v>
      </c>
      <c r="JG118" s="51"/>
      <c r="JH118" s="52"/>
      <c r="JI118" s="48">
        <f t="shared" si="106"/>
        <v>0</v>
      </c>
      <c r="JJ118" s="136"/>
      <c r="JK118" s="140"/>
      <c r="JL118" s="129"/>
      <c r="JM118" s="51"/>
      <c r="JN118" s="51"/>
      <c r="JO118" s="52"/>
      <c r="JP118" s="48">
        <f t="shared" si="92"/>
        <v>0</v>
      </c>
      <c r="JQ118" s="51"/>
      <c r="JR118" s="52"/>
    </row>
    <row r="119" spans="1:278" ht="15" customHeight="1" x14ac:dyDescent="0.3">
      <c r="A119" s="27">
        <v>38</v>
      </c>
      <c r="B119" s="37">
        <v>6712</v>
      </c>
      <c r="C119" s="30" t="s">
        <v>832</v>
      </c>
      <c r="D119" s="38">
        <v>2008</v>
      </c>
      <c r="E119" s="62">
        <f t="shared" si="85"/>
        <v>58</v>
      </c>
      <c r="F119" s="47" t="s">
        <v>409</v>
      </c>
      <c r="G119" s="47"/>
      <c r="H119" s="47" t="s">
        <v>690</v>
      </c>
      <c r="I119" s="47"/>
      <c r="J119" s="48">
        <f t="shared" si="112"/>
        <v>0</v>
      </c>
      <c r="K119" s="49"/>
      <c r="L119" s="50"/>
      <c r="M119" s="51"/>
      <c r="N119" s="50"/>
      <c r="O119" s="51"/>
      <c r="P119" s="52"/>
      <c r="Q119" s="48">
        <f t="shared" si="86"/>
        <v>0</v>
      </c>
      <c r="R119" s="49"/>
      <c r="S119" s="52"/>
      <c r="T119" s="48">
        <f t="shared" si="87"/>
        <v>0</v>
      </c>
      <c r="U119" s="49"/>
      <c r="V119" s="50"/>
      <c r="W119" s="51"/>
      <c r="X119" s="52"/>
      <c r="Y119" s="53">
        <f t="shared" si="101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20"/>
      <c r="AM119" s="55"/>
      <c r="AN119" s="54"/>
      <c r="AO119" s="88"/>
      <c r="AP119" s="95">
        <f t="shared" si="88"/>
        <v>0</v>
      </c>
      <c r="AQ119" s="97"/>
      <c r="AR119" s="92"/>
      <c r="AS119" s="89"/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>
        <f t="shared" si="104"/>
        <v>0</v>
      </c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3">
        <f t="shared" si="107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/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/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>
        <f t="shared" si="89"/>
        <v>0</v>
      </c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53">
        <f t="shared" si="90"/>
        <v>0</v>
      </c>
      <c r="EZ119" s="51"/>
      <c r="FA119" s="50"/>
      <c r="FB119" s="51"/>
      <c r="FC119" s="52"/>
      <c r="FD119" s="53">
        <f t="shared" si="113"/>
        <v>16</v>
      </c>
      <c r="FE119" s="51"/>
      <c r="FF119" s="50"/>
      <c r="FG119" s="51">
        <v>8</v>
      </c>
      <c r="FH119" s="50">
        <f>20*0.4</f>
        <v>8</v>
      </c>
      <c r="FI119" s="51"/>
      <c r="FJ119" s="50"/>
      <c r="FK119" s="51"/>
      <c r="FL119" s="50"/>
      <c r="FM119" s="51"/>
      <c r="FN119" s="50"/>
      <c r="FO119" s="51">
        <v>4</v>
      </c>
      <c r="FP119" s="52">
        <f>20*0.4</f>
        <v>8</v>
      </c>
      <c r="FQ119" s="53">
        <f>FS119+FU119+FW119+FY119</f>
        <v>14</v>
      </c>
      <c r="FR119" s="153"/>
      <c r="FS119" s="150"/>
      <c r="FT119" s="51"/>
      <c r="FU119" s="50"/>
      <c r="FV119" s="51"/>
      <c r="FW119" s="50"/>
      <c r="FX119" s="51">
        <v>4</v>
      </c>
      <c r="FY119" s="50">
        <f>20*0.7</f>
        <v>14</v>
      </c>
      <c r="FZ119" s="18">
        <v>6</v>
      </c>
      <c r="GA119" s="17">
        <f>15*0.7</f>
        <v>10.5</v>
      </c>
      <c r="GB119" s="18">
        <v>7</v>
      </c>
      <c r="GC119" s="124">
        <f>12*0.7</f>
        <v>8.3999999999999986</v>
      </c>
      <c r="GD119" s="53"/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/>
      <c r="GP119" s="136"/>
      <c r="GQ119" s="140"/>
      <c r="GR119" s="51"/>
      <c r="GS119" s="50"/>
      <c r="GT119" s="51"/>
      <c r="GU119" s="50"/>
      <c r="GV119" s="129"/>
      <c r="GW119" s="50"/>
      <c r="GX119" s="51"/>
      <c r="GY119" s="50"/>
      <c r="GZ119" s="51"/>
      <c r="HA119" s="50"/>
      <c r="HB119" s="51"/>
      <c r="HC119" s="52"/>
      <c r="HD119" s="48">
        <f t="shared" si="100"/>
        <v>0</v>
      </c>
      <c r="HE119" s="136"/>
      <c r="HF119" s="140"/>
      <c r="HG119" s="51"/>
      <c r="HH119" s="50"/>
      <c r="HI119" s="51"/>
      <c r="HJ119" s="50"/>
      <c r="HK119" s="129"/>
      <c r="HL119" s="50"/>
      <c r="HM119" s="51"/>
      <c r="HN119" s="50"/>
      <c r="HO119" s="51"/>
      <c r="HP119" s="50"/>
      <c r="HQ119" s="51"/>
      <c r="HR119" s="52"/>
      <c r="HS119" s="48">
        <f t="shared" si="93"/>
        <v>0</v>
      </c>
      <c r="HT119" s="136"/>
      <c r="HU119" s="140"/>
      <c r="HV119" s="51"/>
      <c r="HW119" s="50"/>
      <c r="HX119" s="51"/>
      <c r="HY119" s="50"/>
      <c r="HZ119" s="129"/>
      <c r="IA119" s="50"/>
      <c r="IB119" s="51"/>
      <c r="IC119" s="50"/>
      <c r="ID119" s="51"/>
      <c r="IE119" s="50"/>
      <c r="IF119" s="129"/>
      <c r="IG119" s="50"/>
      <c r="IH119" s="129"/>
      <c r="II119" s="50"/>
      <c r="IJ119" s="51"/>
      <c r="IK119" s="52"/>
      <c r="IL119" s="48">
        <f t="shared" si="110"/>
        <v>0</v>
      </c>
      <c r="IM119" s="136"/>
      <c r="IN119" s="140"/>
      <c r="IO119" s="51"/>
      <c r="IP119" s="52"/>
      <c r="IQ119" s="48">
        <f t="shared" si="91"/>
        <v>0</v>
      </c>
      <c r="IR119" s="51"/>
      <c r="IS119" s="52"/>
      <c r="IT119" s="48">
        <f t="shared" si="111"/>
        <v>0</v>
      </c>
      <c r="IU119" s="136"/>
      <c r="IV119" s="140"/>
      <c r="IW119" s="51"/>
      <c r="IX119" s="50"/>
      <c r="IY119" s="129"/>
      <c r="IZ119" s="50"/>
      <c r="JA119" s="129"/>
      <c r="JB119" s="50"/>
      <c r="JC119" s="51"/>
      <c r="JD119" s="50"/>
      <c r="JE119" s="51"/>
      <c r="JF119" s="50"/>
      <c r="JG119" s="51"/>
      <c r="JH119" s="52"/>
      <c r="JI119" s="48">
        <f t="shared" si="106"/>
        <v>10.5</v>
      </c>
      <c r="JJ119" s="136"/>
      <c r="JK119" s="140"/>
      <c r="JL119" s="129"/>
      <c r="JM119" s="50"/>
      <c r="JN119" s="51">
        <v>8</v>
      </c>
      <c r="JO119" s="52">
        <f>15*0.7</f>
        <v>10.5</v>
      </c>
      <c r="JP119" s="48">
        <f t="shared" si="92"/>
        <v>17.5</v>
      </c>
      <c r="JQ119" s="51">
        <v>7</v>
      </c>
      <c r="JR119" s="52">
        <f>25*0.7</f>
        <v>17.5</v>
      </c>
    </row>
    <row r="120" spans="1:278" ht="15" hidden="1" customHeight="1" x14ac:dyDescent="0.3">
      <c r="B120" s="37">
        <v>1263</v>
      </c>
      <c r="C120" s="30" t="s">
        <v>687</v>
      </c>
      <c r="D120" s="38">
        <v>2011</v>
      </c>
      <c r="E120" s="62">
        <f t="shared" si="85"/>
        <v>76.5</v>
      </c>
      <c r="F120" s="47" t="s">
        <v>407</v>
      </c>
      <c r="G120" s="47"/>
      <c r="H120" s="47" t="s">
        <v>688</v>
      </c>
      <c r="I120" s="47"/>
      <c r="J120" s="48">
        <f t="shared" si="112"/>
        <v>0</v>
      </c>
      <c r="K120" s="49"/>
      <c r="L120" s="50"/>
      <c r="M120" s="51"/>
      <c r="N120" s="50"/>
      <c r="O120" s="51"/>
      <c r="P120" s="52"/>
      <c r="Q120" s="48">
        <f t="shared" si="86"/>
        <v>0</v>
      </c>
      <c r="R120" s="49"/>
      <c r="S120" s="52"/>
      <c r="T120" s="48">
        <f t="shared" si="87"/>
        <v>0</v>
      </c>
      <c r="U120" s="49"/>
      <c r="V120" s="50"/>
      <c r="W120" s="51"/>
      <c r="X120" s="52"/>
      <c r="Y120" s="53">
        <f t="shared" si="101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8"/>
      <c r="AM120" s="55"/>
      <c r="AN120" s="54"/>
      <c r="AO120" s="88"/>
      <c r="AP120" s="95">
        <f t="shared" si="88"/>
        <v>0</v>
      </c>
      <c r="AQ120" s="97"/>
      <c r="AR120" s="92"/>
      <c r="AS120" s="89">
        <f>AU120+AW120+AY120+BA120+BC120</f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 t="shared" si="104"/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107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>CJ120+CL120+CN120+CP120+CR120+CT120</f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>CW120+CY120+DA120+DC120+DE120</f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 t="shared" si="89"/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101">
        <v>3</v>
      </c>
      <c r="DS120" s="102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90"/>
        <v>0</v>
      </c>
      <c r="EZ120" s="51"/>
      <c r="FA120" s="50"/>
      <c r="FB120" s="51"/>
      <c r="FC120" s="52"/>
      <c r="FD120" s="53">
        <f t="shared" si="113"/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22"/>
      <c r="FS120" s="122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>GF120+GH120+GJ120+GL120+GN120</f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>GQ120+GS120+GU120+GW120+GY120+HA120+HC120</f>
        <v>0</v>
      </c>
      <c r="GP120" s="125"/>
      <c r="GQ120" s="125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 t="shared" si="100"/>
        <v>0</v>
      </c>
      <c r="HE120" s="125"/>
      <c r="HF120" s="125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93"/>
        <v>0</v>
      </c>
      <c r="HT120" s="136"/>
      <c r="HU120" s="140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9"/>
      <c r="IG120" s="50"/>
      <c r="IH120" s="129"/>
      <c r="II120" s="50"/>
      <c r="IJ120" s="51"/>
      <c r="IK120" s="52"/>
      <c r="IL120" s="48">
        <f t="shared" si="110"/>
        <v>0</v>
      </c>
      <c r="IM120" s="136"/>
      <c r="IN120" s="140"/>
      <c r="IO120" s="51"/>
      <c r="IP120" s="52"/>
      <c r="IQ120" s="48">
        <f t="shared" si="91"/>
        <v>0</v>
      </c>
      <c r="IR120" s="51"/>
      <c r="IS120" s="52"/>
      <c r="IT120" s="48">
        <f t="shared" si="111"/>
        <v>0</v>
      </c>
      <c r="IU120" s="136"/>
      <c r="IV120" s="140"/>
      <c r="IW120" s="51"/>
      <c r="IX120" s="50"/>
      <c r="IY120" s="51"/>
      <c r="IZ120" s="50"/>
      <c r="JA120" s="129"/>
      <c r="JB120" s="50"/>
      <c r="JC120" s="51"/>
      <c r="JD120" s="50"/>
      <c r="JE120" s="51"/>
      <c r="JF120" s="50"/>
      <c r="JG120" s="51"/>
      <c r="JH120" s="52"/>
      <c r="JI120" s="48">
        <f t="shared" si="106"/>
        <v>0</v>
      </c>
      <c r="JJ120" s="136"/>
      <c r="JK120" s="140"/>
      <c r="JL120" s="51"/>
      <c r="JM120" s="50"/>
      <c r="JN120" s="51"/>
      <c r="JO120" s="52"/>
      <c r="JP120" s="48">
        <f t="shared" si="92"/>
        <v>0</v>
      </c>
      <c r="JQ120" s="51"/>
      <c r="JR120" s="52"/>
    </row>
    <row r="121" spans="1:278" ht="15" customHeight="1" x14ac:dyDescent="0.3">
      <c r="A121" s="176">
        <v>39</v>
      </c>
      <c r="B121" s="177">
        <v>6850</v>
      </c>
      <c r="C121" s="178" t="s">
        <v>211</v>
      </c>
      <c r="D121" s="179">
        <v>2008</v>
      </c>
      <c r="E121" s="180">
        <f t="shared" si="85"/>
        <v>53.1</v>
      </c>
      <c r="F121" s="181" t="s">
        <v>407</v>
      </c>
      <c r="G121" s="292"/>
      <c r="H121" s="47" t="s">
        <v>557</v>
      </c>
      <c r="I121" s="62"/>
      <c r="J121" s="182">
        <f t="shared" si="112"/>
        <v>0</v>
      </c>
      <c r="K121" s="49"/>
      <c r="L121" s="50"/>
      <c r="M121" s="51"/>
      <c r="N121" s="50"/>
      <c r="O121" s="51"/>
      <c r="P121" s="52"/>
      <c r="Q121" s="182">
        <f t="shared" si="86"/>
        <v>0</v>
      </c>
      <c r="R121" s="49"/>
      <c r="S121" s="52"/>
      <c r="T121" s="48">
        <f t="shared" si="87"/>
        <v>0</v>
      </c>
      <c r="U121" s="49"/>
      <c r="V121" s="50"/>
      <c r="W121" s="51"/>
      <c r="X121" s="52"/>
      <c r="Y121" s="183">
        <f t="shared" si="101"/>
        <v>0</v>
      </c>
      <c r="Z121" s="167"/>
      <c r="AA121" s="55"/>
      <c r="AB121" s="167"/>
      <c r="AC121" s="55"/>
      <c r="AD121" s="167"/>
      <c r="AE121" s="55"/>
      <c r="AF121" s="167"/>
      <c r="AG121" s="55"/>
      <c r="AH121" s="167"/>
      <c r="AI121" s="55"/>
      <c r="AJ121" s="167"/>
      <c r="AK121" s="55"/>
      <c r="AL121" s="167"/>
      <c r="AM121" s="55"/>
      <c r="AN121" s="167"/>
      <c r="AO121" s="88"/>
      <c r="AP121" s="95">
        <f t="shared" si="88"/>
        <v>0</v>
      </c>
      <c r="AQ121" s="97"/>
      <c r="AR121" s="92"/>
      <c r="AS121" s="89"/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83">
        <f t="shared" si="104"/>
        <v>31.5</v>
      </c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01">
        <v>3</v>
      </c>
      <c r="BP121" s="103">
        <f>30*0.7*1.5</f>
        <v>31.5</v>
      </c>
      <c r="BQ121" s="183">
        <f t="shared" si="107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/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53"/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183">
        <f t="shared" si="89"/>
        <v>0</v>
      </c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90"/>
        <v>0</v>
      </c>
      <c r="EZ121" s="51"/>
      <c r="FA121" s="50"/>
      <c r="FB121" s="51"/>
      <c r="FC121" s="52"/>
      <c r="FD121" s="183">
        <f t="shared" si="113"/>
        <v>0</v>
      </c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183">
        <f>FS121+FU121+FW121+FY121+GA121+GC121</f>
        <v>0</v>
      </c>
      <c r="FR121" s="153"/>
      <c r="FS121" s="150"/>
      <c r="FT121" s="51"/>
      <c r="FU121" s="50"/>
      <c r="FV121" s="51"/>
      <c r="FW121" s="50"/>
      <c r="FX121" s="51"/>
      <c r="FY121" s="50"/>
      <c r="FZ121" s="51"/>
      <c r="GA121" s="50"/>
      <c r="GB121" s="51"/>
      <c r="GC121" s="52"/>
      <c r="GD121" s="53"/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48"/>
      <c r="GP121" s="136"/>
      <c r="GQ121" s="140"/>
      <c r="GR121" s="51"/>
      <c r="GS121" s="50"/>
      <c r="GT121" s="51"/>
      <c r="GU121" s="50"/>
      <c r="GV121" s="129"/>
      <c r="GW121" s="50"/>
      <c r="GX121" s="51"/>
      <c r="GY121" s="50"/>
      <c r="GZ121" s="51"/>
      <c r="HA121" s="50"/>
      <c r="HB121" s="51"/>
      <c r="HC121" s="52"/>
      <c r="HD121" s="182">
        <f t="shared" si="100"/>
        <v>21.6</v>
      </c>
      <c r="HE121" s="136"/>
      <c r="HF121" s="140"/>
      <c r="HG121" s="51"/>
      <c r="HH121" s="50"/>
      <c r="HI121" s="51"/>
      <c r="HJ121" s="50"/>
      <c r="HK121" s="129"/>
      <c r="HL121" s="50"/>
      <c r="HM121" s="51"/>
      <c r="HN121" s="50"/>
      <c r="HO121" s="101">
        <v>5</v>
      </c>
      <c r="HP121" s="102">
        <f>18*0.8*1.5</f>
        <v>21.6</v>
      </c>
      <c r="HQ121" s="51"/>
      <c r="HR121" s="52"/>
      <c r="HS121" s="48">
        <f t="shared" si="93"/>
        <v>0</v>
      </c>
      <c r="HT121" s="136"/>
      <c r="HU121" s="140"/>
      <c r="HV121" s="51"/>
      <c r="HW121" s="50"/>
      <c r="HX121" s="51"/>
      <c r="HY121" s="50"/>
      <c r="HZ121" s="129"/>
      <c r="IA121" s="50"/>
      <c r="IB121" s="51"/>
      <c r="IC121" s="50"/>
      <c r="ID121" s="51"/>
      <c r="IE121" s="50"/>
      <c r="IF121" s="129"/>
      <c r="IG121" s="50"/>
      <c r="IH121" s="129"/>
      <c r="II121" s="50"/>
      <c r="IJ121" s="51"/>
      <c r="IK121" s="52"/>
      <c r="IL121" s="182">
        <f t="shared" si="110"/>
        <v>0</v>
      </c>
      <c r="IM121" s="136"/>
      <c r="IN121" s="140"/>
      <c r="IO121" s="51"/>
      <c r="IP121" s="52"/>
      <c r="IQ121" s="182">
        <f t="shared" si="91"/>
        <v>0</v>
      </c>
      <c r="IR121" s="51"/>
      <c r="IS121" s="52"/>
      <c r="IT121" s="182">
        <f t="shared" si="111"/>
        <v>0</v>
      </c>
      <c r="IU121" s="136"/>
      <c r="IV121" s="140"/>
      <c r="IW121" s="51"/>
      <c r="IX121" s="50"/>
      <c r="IY121" s="129"/>
      <c r="IZ121" s="50"/>
      <c r="JA121" s="129"/>
      <c r="JB121" s="50"/>
      <c r="JC121" s="51"/>
      <c r="JD121" s="50"/>
      <c r="JE121" s="51"/>
      <c r="JF121" s="50"/>
      <c r="JG121" s="51"/>
      <c r="JH121" s="52"/>
      <c r="JI121" s="182">
        <f t="shared" si="106"/>
        <v>0</v>
      </c>
      <c r="JJ121" s="136"/>
      <c r="JK121" s="140"/>
      <c r="JL121" s="129"/>
      <c r="JM121" s="50"/>
      <c r="JN121" s="51"/>
      <c r="JO121" s="52"/>
      <c r="JP121" s="182">
        <f t="shared" si="92"/>
        <v>0</v>
      </c>
      <c r="JQ121" s="51"/>
      <c r="JR121" s="52"/>
    </row>
    <row r="122" spans="1:278" ht="15" customHeight="1" x14ac:dyDescent="0.3">
      <c r="A122" s="27">
        <v>40</v>
      </c>
      <c r="B122" s="37">
        <v>7390</v>
      </c>
      <c r="C122" s="30" t="s">
        <v>379</v>
      </c>
      <c r="D122" s="38">
        <v>2008</v>
      </c>
      <c r="E122" s="62">
        <f t="shared" si="85"/>
        <v>49.5</v>
      </c>
      <c r="F122" s="47" t="s">
        <v>411</v>
      </c>
      <c r="G122" s="47"/>
      <c r="H122" s="47" t="s">
        <v>496</v>
      </c>
      <c r="I122" s="47" t="s">
        <v>493</v>
      </c>
      <c r="J122" s="48">
        <f t="shared" si="112"/>
        <v>0</v>
      </c>
      <c r="K122" s="49"/>
      <c r="L122" s="50"/>
      <c r="M122" s="51"/>
      <c r="N122" s="50"/>
      <c r="O122" s="51"/>
      <c r="P122" s="52"/>
      <c r="Q122" s="48">
        <f t="shared" si="86"/>
        <v>0</v>
      </c>
      <c r="R122" s="49"/>
      <c r="S122" s="52"/>
      <c r="T122" s="48">
        <f t="shared" si="87"/>
        <v>0</v>
      </c>
      <c r="U122" s="49"/>
      <c r="V122" s="50"/>
      <c r="W122" s="51"/>
      <c r="X122" s="52"/>
      <c r="Y122" s="53">
        <f t="shared" si="101"/>
        <v>0</v>
      </c>
      <c r="Z122" s="167"/>
      <c r="AA122" s="55"/>
      <c r="AB122" s="167"/>
      <c r="AC122" s="55"/>
      <c r="AD122" s="167"/>
      <c r="AE122" s="55"/>
      <c r="AF122" s="167"/>
      <c r="AG122" s="55"/>
      <c r="AH122" s="167"/>
      <c r="AI122" s="55"/>
      <c r="AJ122" s="54"/>
      <c r="AK122" s="55"/>
      <c r="AL122" s="167"/>
      <c r="AM122" s="55"/>
      <c r="AN122" s="167"/>
      <c r="AO122" s="88"/>
      <c r="AP122" s="95">
        <f t="shared" si="88"/>
        <v>0</v>
      </c>
      <c r="AQ122" s="97"/>
      <c r="AR122" s="92"/>
      <c r="AS122" s="89"/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>
        <f t="shared" si="104"/>
        <v>0</v>
      </c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22"/>
      <c r="BQ122" s="13">
        <f t="shared" si="107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108"/>
      <c r="CH122" s="53"/>
      <c r="CI122" s="51"/>
      <c r="CJ122" s="50"/>
      <c r="CK122" s="51"/>
      <c r="CL122" s="50"/>
      <c r="CM122" s="51"/>
      <c r="CN122" s="50"/>
      <c r="CO122" s="51"/>
      <c r="CP122" s="50"/>
      <c r="CQ122" s="51"/>
      <c r="CR122" s="50"/>
      <c r="CS122" s="51"/>
      <c r="CT122" s="108"/>
      <c r="CU122" s="53"/>
      <c r="CV122" s="51"/>
      <c r="CW122" s="50"/>
      <c r="CX122" s="51"/>
      <c r="CY122" s="50"/>
      <c r="CZ122" s="51"/>
      <c r="DA122" s="50"/>
      <c r="DB122" s="51"/>
      <c r="DC122" s="50"/>
      <c r="DD122" s="51"/>
      <c r="DE122" s="108"/>
      <c r="DF122" s="53">
        <f t="shared" si="89"/>
        <v>0</v>
      </c>
      <c r="DG122" s="51"/>
      <c r="DH122" s="50"/>
      <c r="DI122" s="51"/>
      <c r="DJ122" s="50"/>
      <c r="DK122" s="51"/>
      <c r="DL122" s="108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108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1"/>
      <c r="EP122" s="50"/>
      <c r="EQ122" s="51"/>
      <c r="ER122" s="50"/>
      <c r="ES122" s="50"/>
      <c r="ET122" s="50"/>
      <c r="EU122" s="50"/>
      <c r="EV122" s="50"/>
      <c r="EW122" s="51"/>
      <c r="EX122" s="108"/>
      <c r="EY122" s="53">
        <f t="shared" si="90"/>
        <v>0</v>
      </c>
      <c r="EZ122" s="51"/>
      <c r="FA122" s="50"/>
      <c r="FB122" s="51"/>
      <c r="FC122" s="108"/>
      <c r="FD122" s="53">
        <f t="shared" si="113"/>
        <v>18</v>
      </c>
      <c r="FE122" s="51"/>
      <c r="FF122" s="50"/>
      <c r="FG122" s="51"/>
      <c r="FH122" s="50"/>
      <c r="FI122" s="51"/>
      <c r="FJ122" s="50"/>
      <c r="FK122" s="51">
        <v>3</v>
      </c>
      <c r="FL122" s="50">
        <f>45*0.4</f>
        <v>18</v>
      </c>
      <c r="FM122" s="51"/>
      <c r="FN122" s="50"/>
      <c r="FO122" s="51"/>
      <c r="FP122" s="108"/>
      <c r="FQ122" s="53">
        <f>FS122+FU122+FW122+GA122</f>
        <v>31.499999999999996</v>
      </c>
      <c r="FR122" s="153"/>
      <c r="FS122" s="150"/>
      <c r="FT122" s="51">
        <v>3</v>
      </c>
      <c r="FU122" s="50">
        <f>45*0.7</f>
        <v>31.499999999999996</v>
      </c>
      <c r="FV122" s="51"/>
      <c r="FW122" s="50"/>
      <c r="FX122" s="18">
        <v>2</v>
      </c>
      <c r="FY122" s="17">
        <f>40*0.7</f>
        <v>28</v>
      </c>
      <c r="FZ122" s="51"/>
      <c r="GA122" s="50"/>
      <c r="GB122" s="18">
        <v>3</v>
      </c>
      <c r="GC122" s="124">
        <f>30*0.7</f>
        <v>21</v>
      </c>
      <c r="GD122" s="53"/>
      <c r="GE122" s="51"/>
      <c r="GF122" s="50"/>
      <c r="GG122" s="51"/>
      <c r="GH122" s="50"/>
      <c r="GI122" s="51"/>
      <c r="GJ122" s="50"/>
      <c r="GK122" s="51"/>
      <c r="GL122" s="50"/>
      <c r="GM122" s="51"/>
      <c r="GN122" s="108"/>
      <c r="GO122" s="48"/>
      <c r="GP122" s="136"/>
      <c r="GQ122" s="140"/>
      <c r="GR122" s="51"/>
      <c r="GS122" s="50"/>
      <c r="GT122" s="51"/>
      <c r="GU122" s="50"/>
      <c r="GV122" s="129"/>
      <c r="GW122" s="50"/>
      <c r="GX122" s="51"/>
      <c r="GY122" s="50"/>
      <c r="GZ122" s="51"/>
      <c r="HA122" s="50"/>
      <c r="HB122" s="51"/>
      <c r="HC122" s="52"/>
      <c r="HD122" s="48">
        <f t="shared" si="100"/>
        <v>0</v>
      </c>
      <c r="HE122" s="136"/>
      <c r="HF122" s="140"/>
      <c r="HG122" s="51"/>
      <c r="HH122" s="50"/>
      <c r="HI122" s="51"/>
      <c r="HJ122" s="50"/>
      <c r="HK122" s="129"/>
      <c r="HL122" s="50"/>
      <c r="HM122" s="51"/>
      <c r="HN122" s="50"/>
      <c r="HO122" s="51"/>
      <c r="HP122" s="50"/>
      <c r="HQ122" s="51"/>
      <c r="HR122" s="52"/>
      <c r="HS122" s="48">
        <f t="shared" si="93"/>
        <v>0</v>
      </c>
      <c r="HT122" s="136"/>
      <c r="HU122" s="140"/>
      <c r="HV122" s="51"/>
      <c r="HW122" s="50"/>
      <c r="HX122" s="51"/>
      <c r="HY122" s="50"/>
      <c r="HZ122" s="129"/>
      <c r="IA122" s="50"/>
      <c r="IB122" s="51"/>
      <c r="IC122" s="50"/>
      <c r="ID122" s="51"/>
      <c r="IE122" s="50"/>
      <c r="IF122" s="129"/>
      <c r="IG122" s="50"/>
      <c r="IH122" s="129"/>
      <c r="II122" s="50"/>
      <c r="IJ122" s="51"/>
      <c r="IK122" s="52"/>
      <c r="IL122" s="48">
        <f t="shared" si="110"/>
        <v>0</v>
      </c>
      <c r="IM122" s="136"/>
      <c r="IN122" s="140"/>
      <c r="IO122" s="51"/>
      <c r="IP122" s="52"/>
      <c r="IQ122" s="48">
        <f t="shared" si="91"/>
        <v>0</v>
      </c>
      <c r="IR122" s="51"/>
      <c r="IS122" s="52"/>
      <c r="IT122" s="48">
        <f t="shared" si="111"/>
        <v>0</v>
      </c>
      <c r="IU122" s="136"/>
      <c r="IV122" s="140"/>
      <c r="IW122" s="51"/>
      <c r="IX122" s="50"/>
      <c r="IY122" s="129"/>
      <c r="IZ122" s="50"/>
      <c r="JA122" s="129"/>
      <c r="JB122" s="50"/>
      <c r="JC122" s="51"/>
      <c r="JD122" s="50"/>
      <c r="JE122" s="51"/>
      <c r="JF122" s="50"/>
      <c r="JG122" s="51"/>
      <c r="JH122" s="52"/>
      <c r="JI122" s="48">
        <f t="shared" si="106"/>
        <v>0</v>
      </c>
      <c r="JJ122" s="136"/>
      <c r="JK122" s="140"/>
      <c r="JL122" s="129"/>
      <c r="JM122" s="50"/>
      <c r="JN122" s="51"/>
      <c r="JO122" s="52"/>
      <c r="JP122" s="48">
        <f t="shared" si="92"/>
        <v>0</v>
      </c>
      <c r="JQ122" s="51"/>
      <c r="JR122" s="52"/>
    </row>
    <row r="123" spans="1:278" ht="15" customHeight="1" x14ac:dyDescent="0.3">
      <c r="A123" s="176">
        <v>41</v>
      </c>
      <c r="B123" s="177">
        <v>6921</v>
      </c>
      <c r="C123" s="178" t="s">
        <v>180</v>
      </c>
      <c r="D123" s="179">
        <v>2007</v>
      </c>
      <c r="E123" s="180">
        <f t="shared" si="85"/>
        <v>48</v>
      </c>
      <c r="F123" s="181" t="s">
        <v>407</v>
      </c>
      <c r="G123" s="181"/>
      <c r="H123" s="47" t="s">
        <v>549</v>
      </c>
      <c r="I123" s="47" t="s">
        <v>426</v>
      </c>
      <c r="J123" s="182">
        <f t="shared" si="112"/>
        <v>0</v>
      </c>
      <c r="K123" s="49"/>
      <c r="L123" s="50"/>
      <c r="M123" s="51"/>
      <c r="N123" s="50"/>
      <c r="O123" s="51"/>
      <c r="P123" s="52"/>
      <c r="Q123" s="182">
        <f t="shared" si="86"/>
        <v>0</v>
      </c>
      <c r="R123" s="49"/>
      <c r="S123" s="52"/>
      <c r="T123" s="48">
        <f t="shared" si="87"/>
        <v>0</v>
      </c>
      <c r="U123" s="49"/>
      <c r="V123" s="50"/>
      <c r="W123" s="51"/>
      <c r="X123" s="52"/>
      <c r="Y123" s="183">
        <f t="shared" si="101"/>
        <v>0</v>
      </c>
      <c r="Z123" s="167"/>
      <c r="AA123" s="55"/>
      <c r="AB123" s="167"/>
      <c r="AC123" s="55"/>
      <c r="AD123" s="167"/>
      <c r="AE123" s="55"/>
      <c r="AF123" s="167"/>
      <c r="AG123" s="55"/>
      <c r="AH123" s="167"/>
      <c r="AI123" s="55"/>
      <c r="AJ123" s="167"/>
      <c r="AK123" s="55"/>
      <c r="AL123" s="167"/>
      <c r="AM123" s="55"/>
      <c r="AN123" s="167"/>
      <c r="AO123" s="88"/>
      <c r="AP123" s="95">
        <f t="shared" si="88"/>
        <v>0</v>
      </c>
      <c r="AQ123" s="97"/>
      <c r="AR123" s="92"/>
      <c r="AS123" s="89"/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83">
        <f t="shared" si="104"/>
        <v>42</v>
      </c>
      <c r="BE123" s="11"/>
      <c r="BF123" s="10"/>
      <c r="BG123" s="11"/>
      <c r="BH123" s="10"/>
      <c r="BI123" s="11"/>
      <c r="BJ123" s="10"/>
      <c r="BK123" s="101">
        <v>6</v>
      </c>
      <c r="BL123" s="102">
        <f>22*0.7*1.5</f>
        <v>23.099999999999998</v>
      </c>
      <c r="BM123" s="11"/>
      <c r="BN123" s="10"/>
      <c r="BO123" s="101">
        <v>5</v>
      </c>
      <c r="BP123" s="103">
        <f>18*0.7*1.5</f>
        <v>18.899999999999999</v>
      </c>
      <c r="BQ123" s="183">
        <f t="shared" si="107"/>
        <v>0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53"/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53"/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183">
        <f t="shared" si="89"/>
        <v>0</v>
      </c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90"/>
        <v>0</v>
      </c>
      <c r="EZ123" s="51"/>
      <c r="FA123" s="50"/>
      <c r="FB123" s="51"/>
      <c r="FC123" s="52"/>
      <c r="FD123" s="183">
        <f t="shared" si="113"/>
        <v>6</v>
      </c>
      <c r="FE123" s="51"/>
      <c r="FF123" s="50"/>
      <c r="FG123" s="51"/>
      <c r="FH123" s="50"/>
      <c r="FI123" s="51"/>
      <c r="FJ123" s="50"/>
      <c r="FK123" s="51"/>
      <c r="FL123" s="50"/>
      <c r="FM123" s="51">
        <v>8</v>
      </c>
      <c r="FN123" s="50">
        <f>15*0.4</f>
        <v>6</v>
      </c>
      <c r="FO123" s="51"/>
      <c r="FP123" s="52"/>
      <c r="FQ123" s="183">
        <f>FS123+FU123+FW123+FY123+GA123+GC123</f>
        <v>0</v>
      </c>
      <c r="FR123" s="153"/>
      <c r="FS123" s="150"/>
      <c r="FT123" s="51"/>
      <c r="FU123" s="50"/>
      <c r="FV123" s="51"/>
      <c r="FW123" s="50"/>
      <c r="FX123" s="51"/>
      <c r="FY123" s="50"/>
      <c r="FZ123" s="51"/>
      <c r="GA123" s="50"/>
      <c r="GB123" s="51"/>
      <c r="GC123" s="52"/>
      <c r="GD123" s="53"/>
      <c r="GE123" s="51"/>
      <c r="GF123" s="50"/>
      <c r="GG123" s="51"/>
      <c r="GH123" s="50"/>
      <c r="GI123" s="51"/>
      <c r="GJ123" s="50"/>
      <c r="GK123" s="51"/>
      <c r="GL123" s="50"/>
      <c r="GM123" s="51"/>
      <c r="GN123" s="52"/>
      <c r="GO123" s="48"/>
      <c r="GP123" s="136"/>
      <c r="GQ123" s="140"/>
      <c r="GR123" s="51"/>
      <c r="GS123" s="50"/>
      <c r="GT123" s="51"/>
      <c r="GU123" s="50"/>
      <c r="GV123" s="129"/>
      <c r="GW123" s="50"/>
      <c r="GX123" s="51"/>
      <c r="GY123" s="50"/>
      <c r="GZ123" s="51"/>
      <c r="HA123" s="50"/>
      <c r="HB123" s="51"/>
      <c r="HC123" s="52"/>
      <c r="HD123" s="182">
        <f>HF123+HH123+HJ123+HL123+HN123+HR123</f>
        <v>0</v>
      </c>
      <c r="HE123" s="136"/>
      <c r="HF123" s="140"/>
      <c r="HG123" s="51"/>
      <c r="HH123" s="50"/>
      <c r="HI123" s="51"/>
      <c r="HJ123" s="50"/>
      <c r="HK123" s="129"/>
      <c r="HL123" s="50"/>
      <c r="HM123" s="51"/>
      <c r="HN123" s="50"/>
      <c r="HO123" s="18">
        <v>6</v>
      </c>
      <c r="HP123" s="18" t="s">
        <v>65</v>
      </c>
      <c r="HQ123" s="51"/>
      <c r="HR123" s="52"/>
      <c r="HS123" s="48">
        <f t="shared" si="93"/>
        <v>0</v>
      </c>
      <c r="HT123" s="136"/>
      <c r="HU123" s="140"/>
      <c r="HV123" s="51"/>
      <c r="HW123" s="50"/>
      <c r="HX123" s="51"/>
      <c r="HY123" s="50"/>
      <c r="HZ123" s="129"/>
      <c r="IA123" s="50"/>
      <c r="IB123" s="51"/>
      <c r="IC123" s="50"/>
      <c r="ID123" s="51"/>
      <c r="IE123" s="50"/>
      <c r="IF123" s="129"/>
      <c r="IG123" s="50"/>
      <c r="IH123" s="129"/>
      <c r="II123" s="50"/>
      <c r="IJ123" s="51"/>
      <c r="IK123" s="52"/>
      <c r="IL123" s="182">
        <f t="shared" si="110"/>
        <v>0</v>
      </c>
      <c r="IM123" s="136"/>
      <c r="IN123" s="140"/>
      <c r="IO123" s="51"/>
      <c r="IP123" s="52"/>
      <c r="IQ123" s="182">
        <f t="shared" si="91"/>
        <v>0</v>
      </c>
      <c r="IR123" s="51"/>
      <c r="IS123" s="52"/>
      <c r="IT123" s="182">
        <f t="shared" si="111"/>
        <v>0</v>
      </c>
      <c r="IU123" s="136"/>
      <c r="IV123" s="140"/>
      <c r="IW123" s="51"/>
      <c r="IX123" s="50"/>
      <c r="IY123" s="129"/>
      <c r="IZ123" s="50"/>
      <c r="JA123" s="129"/>
      <c r="JB123" s="50"/>
      <c r="JC123" s="51"/>
      <c r="JD123" s="50"/>
      <c r="JE123" s="51"/>
      <c r="JF123" s="50"/>
      <c r="JG123" s="51"/>
      <c r="JH123" s="52"/>
      <c r="JI123" s="182">
        <f t="shared" si="106"/>
        <v>0</v>
      </c>
      <c r="JJ123" s="136"/>
      <c r="JK123" s="140"/>
      <c r="JL123" s="129"/>
      <c r="JM123" s="50"/>
      <c r="JN123" s="51"/>
      <c r="JO123" s="52"/>
      <c r="JP123" s="182">
        <f t="shared" si="92"/>
        <v>0</v>
      </c>
      <c r="JQ123" s="51"/>
      <c r="JR123" s="52"/>
    </row>
    <row r="124" spans="1:278" ht="15" customHeight="1" x14ac:dyDescent="0.3">
      <c r="B124" s="37">
        <v>5585</v>
      </c>
      <c r="C124" s="30" t="s">
        <v>198</v>
      </c>
      <c r="D124" s="38">
        <v>2008</v>
      </c>
      <c r="E124" s="62">
        <f t="shared" si="85"/>
        <v>48</v>
      </c>
      <c r="F124" s="47" t="s">
        <v>414</v>
      </c>
      <c r="G124" s="47"/>
      <c r="H124" s="47" t="s">
        <v>433</v>
      </c>
      <c r="I124" s="47"/>
      <c r="J124" s="48">
        <f t="shared" si="112"/>
        <v>4</v>
      </c>
      <c r="K124" s="49"/>
      <c r="L124" s="50"/>
      <c r="M124" s="51">
        <v>9</v>
      </c>
      <c r="N124" s="50">
        <f>10*0.4</f>
        <v>4</v>
      </c>
      <c r="O124" s="51"/>
      <c r="P124" s="52"/>
      <c r="Q124" s="48">
        <f t="shared" si="86"/>
        <v>0</v>
      </c>
      <c r="R124" s="49"/>
      <c r="S124" s="52"/>
      <c r="T124" s="48">
        <f t="shared" si="87"/>
        <v>0</v>
      </c>
      <c r="U124" s="49"/>
      <c r="V124" s="50"/>
      <c r="W124" s="51"/>
      <c r="X124" s="52"/>
      <c r="Y124" s="53">
        <f t="shared" si="101"/>
        <v>0</v>
      </c>
      <c r="Z124" s="148"/>
      <c r="AA124" s="55"/>
      <c r="AB124" s="148"/>
      <c r="AC124" s="55"/>
      <c r="AD124" s="148"/>
      <c r="AE124" s="55"/>
      <c r="AF124" s="148"/>
      <c r="AG124" s="55"/>
      <c r="AH124" s="54"/>
      <c r="AI124" s="55"/>
      <c r="AJ124" s="148"/>
      <c r="AK124" s="55"/>
      <c r="AL124" s="148"/>
      <c r="AM124" s="55"/>
      <c r="AN124" s="148"/>
      <c r="AO124" s="88"/>
      <c r="AP124" s="95">
        <f t="shared" si="88"/>
        <v>0</v>
      </c>
      <c r="AQ124" s="97"/>
      <c r="AR124" s="92"/>
      <c r="AS124" s="89"/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>
        <f t="shared" si="104"/>
        <v>0</v>
      </c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3">
        <f t="shared" si="107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/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/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>
        <f t="shared" si="89"/>
        <v>0</v>
      </c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53">
        <f t="shared" si="90"/>
        <v>0</v>
      </c>
      <c r="EZ124" s="51"/>
      <c r="FA124" s="50"/>
      <c r="FB124" s="51"/>
      <c r="FC124" s="52"/>
      <c r="FD124" s="53">
        <f>FF124+FH124+FJ124+FN124+FP124</f>
        <v>16</v>
      </c>
      <c r="FE124" s="51"/>
      <c r="FF124" s="50"/>
      <c r="FG124" s="51"/>
      <c r="FH124" s="50"/>
      <c r="FI124" s="51"/>
      <c r="FJ124" s="50"/>
      <c r="FK124" s="18">
        <v>8</v>
      </c>
      <c r="FL124" s="17">
        <f>15*0.4</f>
        <v>6</v>
      </c>
      <c r="FM124" s="51"/>
      <c r="FN124" s="50"/>
      <c r="FO124" s="51">
        <v>2</v>
      </c>
      <c r="FP124" s="52">
        <f>40*0.4</f>
        <v>16</v>
      </c>
      <c r="FQ124" s="53">
        <f>FS124+FU124+FW124+GA124</f>
        <v>28</v>
      </c>
      <c r="FR124" s="153"/>
      <c r="FS124" s="150"/>
      <c r="FT124" s="51"/>
      <c r="FU124" s="50"/>
      <c r="FV124" s="51"/>
      <c r="FW124" s="50"/>
      <c r="FX124" s="18">
        <v>5</v>
      </c>
      <c r="FY124" s="17">
        <f>18*0.7</f>
        <v>12.6</v>
      </c>
      <c r="FZ124" s="51">
        <v>2</v>
      </c>
      <c r="GA124" s="50">
        <f>40*0.7</f>
        <v>28</v>
      </c>
      <c r="GB124" s="18">
        <v>5</v>
      </c>
      <c r="GC124" s="124">
        <f>18*0.7</f>
        <v>12.6</v>
      </c>
      <c r="GD124" s="53"/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/>
      <c r="GP124" s="136"/>
      <c r="GQ124" s="140"/>
      <c r="GR124" s="51"/>
      <c r="GS124" s="50"/>
      <c r="GT124" s="51"/>
      <c r="GU124" s="50"/>
      <c r="GV124" s="129"/>
      <c r="GW124" s="50"/>
      <c r="GX124" s="51"/>
      <c r="GY124" s="50"/>
      <c r="GZ124" s="51"/>
      <c r="HA124" s="50"/>
      <c r="HB124" s="51"/>
      <c r="HC124" s="52"/>
      <c r="HD124" s="48">
        <f t="shared" ref="HD124:HD187" si="114">HF124+HH124+HJ124+HL124+HN124+HP124+HR124</f>
        <v>0</v>
      </c>
      <c r="HE124" s="136"/>
      <c r="HF124" s="140"/>
      <c r="HG124" s="51"/>
      <c r="HH124" s="50"/>
      <c r="HI124" s="51"/>
      <c r="HJ124" s="50"/>
      <c r="HK124" s="129"/>
      <c r="HL124" s="50"/>
      <c r="HM124" s="51"/>
      <c r="HN124" s="50"/>
      <c r="HO124" s="51"/>
      <c r="HP124" s="50"/>
      <c r="HQ124" s="51"/>
      <c r="HR124" s="52"/>
      <c r="HS124" s="48">
        <f t="shared" si="93"/>
        <v>0</v>
      </c>
      <c r="HT124" s="136"/>
      <c r="HU124" s="140"/>
      <c r="HV124" s="51"/>
      <c r="HW124" s="50"/>
      <c r="HX124" s="51"/>
      <c r="HY124" s="50"/>
      <c r="HZ124" s="129"/>
      <c r="IA124" s="50"/>
      <c r="IB124" s="51"/>
      <c r="IC124" s="50"/>
      <c r="ID124" s="51"/>
      <c r="IE124" s="50"/>
      <c r="IF124" s="129"/>
      <c r="IG124" s="50"/>
      <c r="IH124" s="129"/>
      <c r="II124" s="50"/>
      <c r="IJ124" s="51"/>
      <c r="IK124" s="52"/>
      <c r="IL124" s="48">
        <f t="shared" si="110"/>
        <v>0</v>
      </c>
      <c r="IM124" s="136"/>
      <c r="IN124" s="140"/>
      <c r="IO124" s="51"/>
      <c r="IP124" s="52"/>
      <c r="IQ124" s="48">
        <f t="shared" si="91"/>
        <v>0</v>
      </c>
      <c r="IR124" s="51"/>
      <c r="IS124" s="52"/>
      <c r="IT124" s="48">
        <f t="shared" si="111"/>
        <v>0</v>
      </c>
      <c r="IU124" s="136"/>
      <c r="IV124" s="140"/>
      <c r="IW124" s="51"/>
      <c r="IX124" s="50"/>
      <c r="IY124" s="129"/>
      <c r="IZ124" s="50"/>
      <c r="JA124" s="129"/>
      <c r="JB124" s="50"/>
      <c r="JC124" s="51"/>
      <c r="JD124" s="50"/>
      <c r="JE124" s="51"/>
      <c r="JF124" s="50"/>
      <c r="JG124" s="51"/>
      <c r="JH124" s="52"/>
      <c r="JI124" s="48">
        <f t="shared" si="106"/>
        <v>0</v>
      </c>
      <c r="JJ124" s="136"/>
      <c r="JK124" s="140"/>
      <c r="JL124" s="129"/>
      <c r="JM124" s="50"/>
      <c r="JN124" s="51"/>
      <c r="JO124" s="52"/>
      <c r="JP124" s="48">
        <f t="shared" si="92"/>
        <v>0</v>
      </c>
      <c r="JQ124" s="51"/>
      <c r="JR124" s="52"/>
    </row>
    <row r="125" spans="1:278" ht="15" customHeight="1" x14ac:dyDescent="0.3">
      <c r="A125" s="176">
        <v>43</v>
      </c>
      <c r="B125" s="177">
        <v>6815</v>
      </c>
      <c r="C125" s="178" t="s">
        <v>543</v>
      </c>
      <c r="D125" s="179">
        <v>2008</v>
      </c>
      <c r="E125" s="180">
        <f t="shared" si="85"/>
        <v>47.8</v>
      </c>
      <c r="F125" s="181" t="s">
        <v>432</v>
      </c>
      <c r="G125" s="181"/>
      <c r="H125" s="47" t="s">
        <v>544</v>
      </c>
      <c r="I125" s="47" t="s">
        <v>545</v>
      </c>
      <c r="J125" s="182">
        <f t="shared" si="112"/>
        <v>0</v>
      </c>
      <c r="K125" s="49"/>
      <c r="L125" s="50"/>
      <c r="M125" s="51"/>
      <c r="N125" s="50"/>
      <c r="O125" s="51"/>
      <c r="P125" s="52"/>
      <c r="Q125" s="182">
        <f t="shared" si="86"/>
        <v>0</v>
      </c>
      <c r="R125" s="49"/>
      <c r="S125" s="52"/>
      <c r="T125" s="48">
        <f t="shared" si="87"/>
        <v>0</v>
      </c>
      <c r="U125" s="49"/>
      <c r="V125" s="50"/>
      <c r="W125" s="51"/>
      <c r="X125" s="52"/>
      <c r="Y125" s="183">
        <f t="shared" si="101"/>
        <v>0</v>
      </c>
      <c r="Z125" s="148"/>
      <c r="AA125" s="55"/>
      <c r="AB125" s="148"/>
      <c r="AC125" s="55"/>
      <c r="AD125" s="148"/>
      <c r="AE125" s="55"/>
      <c r="AF125" s="148"/>
      <c r="AG125" s="55"/>
      <c r="AH125" s="148"/>
      <c r="AI125" s="55"/>
      <c r="AJ125" s="148"/>
      <c r="AK125" s="55"/>
      <c r="AL125" s="148"/>
      <c r="AM125" s="55"/>
      <c r="AN125" s="148"/>
      <c r="AO125" s="88"/>
      <c r="AP125" s="95">
        <f t="shared" si="88"/>
        <v>0</v>
      </c>
      <c r="AQ125" s="97"/>
      <c r="AR125" s="92"/>
      <c r="AS125" s="89"/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83">
        <f t="shared" si="104"/>
        <v>5.6</v>
      </c>
      <c r="BE125" s="11"/>
      <c r="BF125" s="10"/>
      <c r="BG125" s="11"/>
      <c r="BH125" s="10"/>
      <c r="BI125" s="11"/>
      <c r="BJ125" s="10"/>
      <c r="BK125" s="11"/>
      <c r="BL125" s="10"/>
      <c r="BM125" s="11">
        <v>9</v>
      </c>
      <c r="BN125" s="10">
        <f>8*0.7</f>
        <v>5.6</v>
      </c>
      <c r="BO125" s="11"/>
      <c r="BP125" s="12"/>
      <c r="BQ125" s="183">
        <f t="shared" si="107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/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/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183">
        <f t="shared" si="89"/>
        <v>0</v>
      </c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90"/>
        <v>0</v>
      </c>
      <c r="EZ125" s="51"/>
      <c r="FA125" s="50"/>
      <c r="FB125" s="51"/>
      <c r="FC125" s="52"/>
      <c r="FD125" s="183">
        <f>FH125+FJ125+FN125+FP125</f>
        <v>24</v>
      </c>
      <c r="FE125" s="18">
        <v>8</v>
      </c>
      <c r="FF125" s="17">
        <f>20*0.4</f>
        <v>8</v>
      </c>
      <c r="FG125" s="51"/>
      <c r="FH125" s="50"/>
      <c r="FI125" s="51"/>
      <c r="FJ125" s="50"/>
      <c r="FK125" s="18">
        <v>5</v>
      </c>
      <c r="FL125" s="17">
        <f>26*0.4</f>
        <v>10.4</v>
      </c>
      <c r="FM125" s="51">
        <v>2</v>
      </c>
      <c r="FN125" s="50">
        <f>60*0.4</f>
        <v>24</v>
      </c>
      <c r="FO125" s="51"/>
      <c r="FP125" s="52"/>
      <c r="FQ125" s="183">
        <f t="shared" ref="FQ125:FQ134" si="115">FS125+FU125+FW125+FY125+GA125+GC125</f>
        <v>18.2</v>
      </c>
      <c r="FR125" s="153"/>
      <c r="FS125" s="150"/>
      <c r="FT125" s="51"/>
      <c r="FU125" s="50"/>
      <c r="FV125" s="51">
        <v>5</v>
      </c>
      <c r="FW125" s="50">
        <f>26*0.7</f>
        <v>18.2</v>
      </c>
      <c r="FX125" s="51"/>
      <c r="FY125" s="50"/>
      <c r="FZ125" s="51"/>
      <c r="GA125" s="50"/>
      <c r="GB125" s="51"/>
      <c r="GC125" s="52"/>
      <c r="GD125" s="53"/>
      <c r="GE125" s="51"/>
      <c r="GF125" s="50"/>
      <c r="GG125" s="51"/>
      <c r="GH125" s="50"/>
      <c r="GI125" s="51"/>
      <c r="GJ125" s="50"/>
      <c r="GK125" s="51"/>
      <c r="GL125" s="50"/>
      <c r="GM125" s="51"/>
      <c r="GN125" s="52"/>
      <c r="GO125" s="48"/>
      <c r="GP125" s="136"/>
      <c r="GQ125" s="140"/>
      <c r="GR125" s="51"/>
      <c r="GS125" s="50"/>
      <c r="GT125" s="51"/>
      <c r="GU125" s="50"/>
      <c r="GV125" s="129"/>
      <c r="GW125" s="50"/>
      <c r="GX125" s="51"/>
      <c r="GY125" s="50"/>
      <c r="GZ125" s="51"/>
      <c r="HA125" s="50"/>
      <c r="HB125" s="51"/>
      <c r="HC125" s="52"/>
      <c r="HD125" s="182">
        <f t="shared" si="114"/>
        <v>0</v>
      </c>
      <c r="HE125" s="136"/>
      <c r="HF125" s="140"/>
      <c r="HG125" s="51"/>
      <c r="HH125" s="50"/>
      <c r="HI125" s="51"/>
      <c r="HJ125" s="50"/>
      <c r="HK125" s="129"/>
      <c r="HL125" s="50"/>
      <c r="HM125" s="51"/>
      <c r="HN125" s="50"/>
      <c r="HO125" s="51"/>
      <c r="HP125" s="50"/>
      <c r="HQ125" s="51"/>
      <c r="HR125" s="52"/>
      <c r="HS125" s="48">
        <f t="shared" si="93"/>
        <v>0</v>
      </c>
      <c r="HT125" s="136"/>
      <c r="HU125" s="140"/>
      <c r="HV125" s="51"/>
      <c r="HW125" s="50"/>
      <c r="HX125" s="51"/>
      <c r="HY125" s="50"/>
      <c r="HZ125" s="129"/>
      <c r="IA125" s="50"/>
      <c r="IB125" s="51"/>
      <c r="IC125" s="50"/>
      <c r="ID125" s="51"/>
      <c r="IE125" s="50"/>
      <c r="IF125" s="129"/>
      <c r="IG125" s="50"/>
      <c r="IH125" s="129"/>
      <c r="II125" s="50"/>
      <c r="IJ125" s="51"/>
      <c r="IK125" s="52"/>
      <c r="IL125" s="182">
        <f t="shared" si="110"/>
        <v>0</v>
      </c>
      <c r="IM125" s="136"/>
      <c r="IN125" s="140"/>
      <c r="IO125" s="51"/>
      <c r="IP125" s="52"/>
      <c r="IQ125" s="182">
        <f t="shared" si="91"/>
        <v>0</v>
      </c>
      <c r="IR125" s="51"/>
      <c r="IS125" s="52"/>
      <c r="IT125" s="182">
        <f t="shared" si="111"/>
        <v>0</v>
      </c>
      <c r="IU125" s="136"/>
      <c r="IV125" s="140"/>
      <c r="IW125" s="51"/>
      <c r="IX125" s="50"/>
      <c r="IY125" s="129"/>
      <c r="IZ125" s="50"/>
      <c r="JA125" s="129"/>
      <c r="JB125" s="50"/>
      <c r="JC125" s="51"/>
      <c r="JD125" s="50"/>
      <c r="JE125" s="51"/>
      <c r="JF125" s="50"/>
      <c r="JG125" s="51"/>
      <c r="JH125" s="52"/>
      <c r="JI125" s="182">
        <f t="shared" si="106"/>
        <v>0</v>
      </c>
      <c r="JJ125" s="136"/>
      <c r="JK125" s="140"/>
      <c r="JL125" s="129"/>
      <c r="JM125" s="50"/>
      <c r="JN125" s="51"/>
      <c r="JO125" s="52"/>
      <c r="JP125" s="182">
        <f t="shared" si="92"/>
        <v>0</v>
      </c>
      <c r="JQ125" s="51"/>
      <c r="JR125" s="52"/>
    </row>
    <row r="126" spans="1:278" ht="15" customHeight="1" x14ac:dyDescent="0.3">
      <c r="B126" s="37">
        <v>6022</v>
      </c>
      <c r="C126" s="30" t="s">
        <v>167</v>
      </c>
      <c r="D126" s="38">
        <v>2007</v>
      </c>
      <c r="E126" s="62">
        <f t="shared" si="85"/>
        <v>47.8</v>
      </c>
      <c r="F126" s="47" t="s">
        <v>432</v>
      </c>
      <c r="G126" s="47"/>
      <c r="H126" s="47" t="s">
        <v>528</v>
      </c>
      <c r="I126" s="47"/>
      <c r="J126" s="48">
        <f t="shared" si="112"/>
        <v>0</v>
      </c>
      <c r="K126" s="49"/>
      <c r="L126" s="50"/>
      <c r="M126" s="51"/>
      <c r="N126" s="50"/>
      <c r="O126" s="51"/>
      <c r="P126" s="52"/>
      <c r="Q126" s="48">
        <f t="shared" si="86"/>
        <v>0</v>
      </c>
      <c r="R126" s="49"/>
      <c r="S126" s="52"/>
      <c r="T126" s="48">
        <f t="shared" si="87"/>
        <v>0</v>
      </c>
      <c r="U126" s="49"/>
      <c r="V126" s="50"/>
      <c r="W126" s="51"/>
      <c r="X126" s="52"/>
      <c r="Y126" s="53">
        <f t="shared" si="101"/>
        <v>0</v>
      </c>
      <c r="Z126" s="167"/>
      <c r="AA126" s="55"/>
      <c r="AB126" s="167"/>
      <c r="AC126" s="55"/>
      <c r="AD126" s="167"/>
      <c r="AE126" s="55"/>
      <c r="AF126" s="167"/>
      <c r="AG126" s="55"/>
      <c r="AH126" s="167"/>
      <c r="AI126" s="55"/>
      <c r="AJ126" s="167"/>
      <c r="AK126" s="55"/>
      <c r="AL126" s="167"/>
      <c r="AM126" s="55"/>
      <c r="AN126" s="167"/>
      <c r="AO126" s="88"/>
      <c r="AP126" s="95">
        <f t="shared" si="88"/>
        <v>0</v>
      </c>
      <c r="AQ126" s="97"/>
      <c r="AR126" s="92"/>
      <c r="AS126" s="89"/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>
        <f t="shared" si="104"/>
        <v>5.6</v>
      </c>
      <c r="BE126" s="11"/>
      <c r="BF126" s="10"/>
      <c r="BG126" s="11"/>
      <c r="BH126" s="10"/>
      <c r="BI126" s="11"/>
      <c r="BJ126" s="10"/>
      <c r="BK126" s="11"/>
      <c r="BL126" s="10"/>
      <c r="BM126" s="11">
        <v>9</v>
      </c>
      <c r="BN126" s="10">
        <f>8*0.7</f>
        <v>5.6</v>
      </c>
      <c r="BO126" s="11"/>
      <c r="BP126" s="12"/>
      <c r="BQ126" s="13">
        <f t="shared" si="107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/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51"/>
      <c r="CT126" s="52"/>
      <c r="CU126" s="53"/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>
        <f t="shared" si="89"/>
        <v>0</v>
      </c>
      <c r="DG126" s="51"/>
      <c r="DH126" s="50"/>
      <c r="DI126" s="51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1"/>
      <c r="EP126" s="50"/>
      <c r="EQ126" s="51"/>
      <c r="ER126" s="50"/>
      <c r="ES126" s="50"/>
      <c r="ET126" s="50"/>
      <c r="EU126" s="50"/>
      <c r="EV126" s="50"/>
      <c r="EW126" s="51"/>
      <c r="EX126" s="52"/>
      <c r="EY126" s="53">
        <f t="shared" si="90"/>
        <v>0</v>
      </c>
      <c r="EZ126" s="51"/>
      <c r="FA126" s="50"/>
      <c r="FB126" s="51"/>
      <c r="FC126" s="52"/>
      <c r="FD126" s="53">
        <f>FH126+FJ126+FN126+FP126</f>
        <v>24</v>
      </c>
      <c r="FE126" s="18">
        <v>9</v>
      </c>
      <c r="FF126" s="17">
        <f>10*0.4</f>
        <v>4</v>
      </c>
      <c r="FG126" s="51"/>
      <c r="FH126" s="50"/>
      <c r="FI126" s="51"/>
      <c r="FJ126" s="50"/>
      <c r="FK126" s="18">
        <v>5</v>
      </c>
      <c r="FL126" s="17">
        <f>26*0.4</f>
        <v>10.4</v>
      </c>
      <c r="FM126" s="51">
        <v>2</v>
      </c>
      <c r="FN126" s="50">
        <f>60*0.4</f>
        <v>24</v>
      </c>
      <c r="FO126" s="51"/>
      <c r="FP126" s="52"/>
      <c r="FQ126" s="53">
        <f t="shared" si="115"/>
        <v>18.2</v>
      </c>
      <c r="FR126" s="153"/>
      <c r="FS126" s="150"/>
      <c r="FT126" s="51"/>
      <c r="FU126" s="50"/>
      <c r="FV126" s="51">
        <v>5</v>
      </c>
      <c r="FW126" s="50">
        <f>26*0.7</f>
        <v>18.2</v>
      </c>
      <c r="FX126" s="51"/>
      <c r="FY126" s="50"/>
      <c r="FZ126" s="51"/>
      <c r="GA126" s="50"/>
      <c r="GB126" s="51"/>
      <c r="GC126" s="52"/>
      <c r="GD126" s="53"/>
      <c r="GE126" s="51"/>
      <c r="GF126" s="50"/>
      <c r="GG126" s="51"/>
      <c r="GH126" s="50"/>
      <c r="GI126" s="51"/>
      <c r="GJ126" s="50"/>
      <c r="GK126" s="51"/>
      <c r="GL126" s="50"/>
      <c r="GM126" s="51"/>
      <c r="GN126" s="52"/>
      <c r="GO126" s="48"/>
      <c r="GP126" s="136"/>
      <c r="GQ126" s="140"/>
      <c r="GR126" s="51"/>
      <c r="GS126" s="50"/>
      <c r="GT126" s="51"/>
      <c r="GU126" s="50"/>
      <c r="GV126" s="129"/>
      <c r="GW126" s="50"/>
      <c r="GX126" s="51"/>
      <c r="GY126" s="50"/>
      <c r="GZ126" s="51"/>
      <c r="HA126" s="50"/>
      <c r="HB126" s="51"/>
      <c r="HC126" s="52"/>
      <c r="HD126" s="48">
        <f t="shared" si="114"/>
        <v>0</v>
      </c>
      <c r="HE126" s="136"/>
      <c r="HF126" s="140"/>
      <c r="HG126" s="51"/>
      <c r="HH126" s="50"/>
      <c r="HI126" s="51"/>
      <c r="HJ126" s="50"/>
      <c r="HK126" s="129"/>
      <c r="HL126" s="50"/>
      <c r="HM126" s="51"/>
      <c r="HN126" s="50"/>
      <c r="HO126" s="51"/>
      <c r="HP126" s="50"/>
      <c r="HQ126" s="51"/>
      <c r="HR126" s="52"/>
      <c r="HS126" s="48">
        <f t="shared" si="93"/>
        <v>0</v>
      </c>
      <c r="HT126" s="136"/>
      <c r="HU126" s="140"/>
      <c r="HV126" s="51"/>
      <c r="HW126" s="50"/>
      <c r="HX126" s="51"/>
      <c r="HY126" s="50"/>
      <c r="HZ126" s="129"/>
      <c r="IA126" s="50"/>
      <c r="IB126" s="51"/>
      <c r="IC126" s="50"/>
      <c r="ID126" s="51"/>
      <c r="IE126" s="50"/>
      <c r="IF126" s="129"/>
      <c r="IG126" s="50"/>
      <c r="IH126" s="129"/>
      <c r="II126" s="50"/>
      <c r="IJ126" s="51"/>
      <c r="IK126" s="52"/>
      <c r="IL126" s="48">
        <f t="shared" si="110"/>
        <v>0</v>
      </c>
      <c r="IM126" s="136"/>
      <c r="IN126" s="140"/>
      <c r="IO126" s="51"/>
      <c r="IP126" s="52"/>
      <c r="IQ126" s="48">
        <f t="shared" si="91"/>
        <v>0</v>
      </c>
      <c r="IR126" s="51"/>
      <c r="IS126" s="52"/>
      <c r="IT126" s="48">
        <f t="shared" si="111"/>
        <v>0</v>
      </c>
      <c r="IU126" s="136"/>
      <c r="IV126" s="140"/>
      <c r="IW126" s="51"/>
      <c r="IX126" s="50"/>
      <c r="IY126" s="129"/>
      <c r="IZ126" s="50"/>
      <c r="JA126" s="129"/>
      <c r="JB126" s="50"/>
      <c r="JC126" s="51"/>
      <c r="JD126" s="50"/>
      <c r="JE126" s="51"/>
      <c r="JF126" s="50"/>
      <c r="JG126" s="51"/>
      <c r="JH126" s="52"/>
      <c r="JI126" s="48">
        <f t="shared" si="106"/>
        <v>0</v>
      </c>
      <c r="JJ126" s="136"/>
      <c r="JK126" s="140"/>
      <c r="JL126" s="129"/>
      <c r="JM126" s="50"/>
      <c r="JN126" s="51"/>
      <c r="JO126" s="52"/>
      <c r="JP126" s="48">
        <f t="shared" si="92"/>
        <v>0</v>
      </c>
      <c r="JQ126" s="51"/>
      <c r="JR126" s="52"/>
    </row>
    <row r="127" spans="1:278" ht="15" hidden="1" customHeight="1" x14ac:dyDescent="0.3">
      <c r="B127" s="37">
        <v>64</v>
      </c>
      <c r="C127" s="30" t="s">
        <v>353</v>
      </c>
      <c r="D127" s="38">
        <v>1986</v>
      </c>
      <c r="E127" s="62">
        <f t="shared" si="85"/>
        <v>64.5</v>
      </c>
      <c r="F127" s="47" t="s">
        <v>407</v>
      </c>
      <c r="G127" s="47"/>
      <c r="H127" s="47" t="s">
        <v>918</v>
      </c>
      <c r="I127" s="47" t="s">
        <v>441</v>
      </c>
      <c r="J127" s="48">
        <f t="shared" si="112"/>
        <v>0</v>
      </c>
      <c r="K127" s="49"/>
      <c r="L127" s="50"/>
      <c r="M127" s="51"/>
      <c r="N127" s="50"/>
      <c r="O127" s="51"/>
      <c r="P127" s="52"/>
      <c r="Q127" s="48">
        <f t="shared" si="86"/>
        <v>0</v>
      </c>
      <c r="R127" s="49"/>
      <c r="S127" s="52"/>
      <c r="T127" s="48">
        <f t="shared" si="87"/>
        <v>0</v>
      </c>
      <c r="U127" s="49"/>
      <c r="V127" s="50"/>
      <c r="W127" s="51"/>
      <c r="X127" s="52"/>
      <c r="Y127" s="53">
        <f t="shared" si="101"/>
        <v>0</v>
      </c>
      <c r="Z127" s="148"/>
      <c r="AA127" s="55"/>
      <c r="AB127" s="148"/>
      <c r="AC127" s="55"/>
      <c r="AD127" s="148"/>
      <c r="AE127" s="55"/>
      <c r="AF127" s="148"/>
      <c r="AG127" s="55"/>
      <c r="AH127" s="148"/>
      <c r="AI127" s="55"/>
      <c r="AJ127" s="148"/>
      <c r="AK127" s="55"/>
      <c r="AL127" s="148"/>
      <c r="AM127" s="55"/>
      <c r="AN127" s="148"/>
      <c r="AO127" s="88"/>
      <c r="AP127" s="95">
        <f t="shared" si="88"/>
        <v>0</v>
      </c>
      <c r="AQ127" s="97"/>
      <c r="AR127" s="92"/>
      <c r="AS127" s="89">
        <f>AU127+AW127+AY127+BA127+BC127</f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>
        <f t="shared" si="104"/>
        <v>0</v>
      </c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107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>
        <f>CJ127+CL127+CN127+CP127+CR127+CT127</f>
        <v>0</v>
      </c>
      <c r="CI127" s="51"/>
      <c r="CJ127" s="50"/>
      <c r="CK127" s="51"/>
      <c r="CL127" s="50"/>
      <c r="CM127" s="51"/>
      <c r="CN127" s="50"/>
      <c r="CO127" s="50"/>
      <c r="CP127" s="50"/>
      <c r="CQ127" s="51"/>
      <c r="CR127" s="50"/>
      <c r="CS127" s="51"/>
      <c r="CT127" s="52"/>
      <c r="CU127" s="53">
        <f>CW127+CY127+DA127+DC127+DE127</f>
        <v>0</v>
      </c>
      <c r="CV127" s="51"/>
      <c r="CW127" s="50"/>
      <c r="CX127" s="50"/>
      <c r="CY127" s="50"/>
      <c r="CZ127" s="51"/>
      <c r="DA127" s="50"/>
      <c r="DB127" s="51"/>
      <c r="DC127" s="50"/>
      <c r="DD127" s="51"/>
      <c r="DE127" s="52"/>
      <c r="DF127" s="53">
        <f t="shared" si="89"/>
        <v>0</v>
      </c>
      <c r="DG127" s="51"/>
      <c r="DH127" s="50"/>
      <c r="DI127" s="50"/>
      <c r="DJ127" s="50"/>
      <c r="DK127" s="51"/>
      <c r="DL127" s="52"/>
      <c r="DM127" s="53">
        <f>DO127+DQ127+DS127+DU127+DW127+DY127+EA127+EC127</f>
        <v>0</v>
      </c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0"/>
      <c r="DY127" s="50"/>
      <c r="DZ127" s="51"/>
      <c r="EA127" s="50"/>
      <c r="EB127" s="51"/>
      <c r="EC127" s="52"/>
      <c r="ED127" s="53">
        <f>EF127+EH127+EJ127+EL127+EN127+EP127+ER127+ET127+EV127+EX127</f>
        <v>0</v>
      </c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0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90"/>
        <v>0</v>
      </c>
      <c r="EZ127" s="51"/>
      <c r="FA127" s="50"/>
      <c r="FB127" s="51"/>
      <c r="FC127" s="52"/>
      <c r="FD127" s="53">
        <f>FF127+FH127+FJ127+FL127+FN127+FP127</f>
        <v>0</v>
      </c>
      <c r="FE127" s="51"/>
      <c r="FF127" s="50"/>
      <c r="FG127" s="51"/>
      <c r="FH127" s="50"/>
      <c r="FI127" s="51"/>
      <c r="FJ127" s="50"/>
      <c r="FK127" s="50"/>
      <c r="FL127" s="50"/>
      <c r="FM127" s="51"/>
      <c r="FN127" s="50"/>
      <c r="FO127" s="51"/>
      <c r="FP127" s="52"/>
      <c r="FQ127" s="53">
        <f t="shared" si="115"/>
        <v>0</v>
      </c>
      <c r="FR127" s="122"/>
      <c r="FS127" s="122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>
        <f>GF127+GH127+GJ127+GL127+GN127</f>
        <v>0</v>
      </c>
      <c r="GE127" s="51"/>
      <c r="GF127" s="50"/>
      <c r="GG127" s="51"/>
      <c r="GH127" s="50"/>
      <c r="GI127" s="51"/>
      <c r="GJ127" s="50"/>
      <c r="GK127" s="50"/>
      <c r="GL127" s="50"/>
      <c r="GM127" s="51"/>
      <c r="GN127" s="52"/>
      <c r="GO127" s="48">
        <f>GQ127+GS127+GU127+GW127+GY127+HA127+HC127</f>
        <v>0</v>
      </c>
      <c r="GP127" s="125"/>
      <c r="GQ127" s="125"/>
      <c r="GR127" s="51"/>
      <c r="GS127" s="50"/>
      <c r="GT127" s="51"/>
      <c r="GU127" s="50"/>
      <c r="GV127" s="50"/>
      <c r="GW127" s="50"/>
      <c r="GX127" s="50"/>
      <c r="GY127" s="50"/>
      <c r="GZ127" s="50"/>
      <c r="HA127" s="50"/>
      <c r="HB127" s="51"/>
      <c r="HC127" s="52"/>
      <c r="HD127" s="48">
        <f t="shared" si="114"/>
        <v>0</v>
      </c>
      <c r="HE127" s="125"/>
      <c r="HF127" s="125"/>
      <c r="HG127" s="51"/>
      <c r="HH127" s="50"/>
      <c r="HI127" s="51"/>
      <c r="HJ127" s="50"/>
      <c r="HK127" s="50"/>
      <c r="HL127" s="50"/>
      <c r="HM127" s="50"/>
      <c r="HN127" s="50"/>
      <c r="HO127" s="50"/>
      <c r="HP127" s="50"/>
      <c r="HQ127" s="51"/>
      <c r="HR127" s="52"/>
      <c r="HS127" s="48">
        <f t="shared" si="93"/>
        <v>0</v>
      </c>
      <c r="HT127" s="136"/>
      <c r="HU127" s="140"/>
      <c r="HV127" s="51"/>
      <c r="HW127" s="50"/>
      <c r="HX127" s="51"/>
      <c r="HY127" s="50"/>
      <c r="HZ127" s="51"/>
      <c r="IA127" s="50"/>
      <c r="IB127" s="51"/>
      <c r="IC127" s="50"/>
      <c r="ID127" s="51"/>
      <c r="IE127" s="50"/>
      <c r="IF127" s="129"/>
      <c r="IG127" s="50"/>
      <c r="IH127" s="129"/>
      <c r="II127" s="50"/>
      <c r="IJ127" s="51"/>
      <c r="IK127" s="52"/>
      <c r="IL127" s="48">
        <f t="shared" si="110"/>
        <v>0</v>
      </c>
      <c r="IM127" s="136"/>
      <c r="IN127" s="140"/>
      <c r="IO127" s="51"/>
      <c r="IP127" s="52"/>
      <c r="IQ127" s="48">
        <f t="shared" si="91"/>
        <v>0</v>
      </c>
      <c r="IR127" s="51"/>
      <c r="IS127" s="52"/>
      <c r="IT127" s="48">
        <f t="shared" si="111"/>
        <v>40</v>
      </c>
      <c r="IU127" s="136"/>
      <c r="IV127" s="140"/>
      <c r="IW127" s="51"/>
      <c r="IX127" s="50"/>
      <c r="IY127" s="51"/>
      <c r="IZ127" s="50"/>
      <c r="JA127" s="129"/>
      <c r="JB127" s="50"/>
      <c r="JC127" s="51"/>
      <c r="JD127" s="50"/>
      <c r="JE127" s="51"/>
      <c r="JF127" s="50"/>
      <c r="JG127" s="51">
        <v>2</v>
      </c>
      <c r="JH127" s="52">
        <f>40</f>
        <v>40</v>
      </c>
      <c r="JI127" s="48">
        <f t="shared" si="106"/>
        <v>24.5</v>
      </c>
      <c r="JJ127" s="136">
        <v>5</v>
      </c>
      <c r="JK127" s="140">
        <f>35*0.7</f>
        <v>24.5</v>
      </c>
      <c r="JL127" s="51"/>
      <c r="JM127" s="50"/>
      <c r="JN127" s="51"/>
      <c r="JO127" s="52"/>
      <c r="JP127" s="48">
        <f t="shared" si="92"/>
        <v>0</v>
      </c>
      <c r="JQ127" s="51"/>
      <c r="JR127" s="52"/>
    </row>
    <row r="128" spans="1:278" ht="15" customHeight="1" x14ac:dyDescent="0.3">
      <c r="A128" s="176">
        <v>45</v>
      </c>
      <c r="B128" s="177">
        <v>7092</v>
      </c>
      <c r="C128" s="178" t="s">
        <v>282</v>
      </c>
      <c r="D128" s="179">
        <v>2010</v>
      </c>
      <c r="E128" s="180">
        <f t="shared" si="85"/>
        <v>47.5</v>
      </c>
      <c r="F128" s="181" t="s">
        <v>410</v>
      </c>
      <c r="G128" s="181"/>
      <c r="H128" s="47"/>
      <c r="I128" s="47"/>
      <c r="J128" s="182">
        <f t="shared" si="112"/>
        <v>0</v>
      </c>
      <c r="K128" s="49"/>
      <c r="L128" s="50"/>
      <c r="M128" s="51"/>
      <c r="N128" s="50"/>
      <c r="O128" s="51"/>
      <c r="P128" s="52"/>
      <c r="Q128" s="182">
        <f t="shared" si="86"/>
        <v>0</v>
      </c>
      <c r="R128" s="49"/>
      <c r="S128" s="52"/>
      <c r="T128" s="48">
        <f t="shared" si="87"/>
        <v>0</v>
      </c>
      <c r="U128" s="49"/>
      <c r="V128" s="50"/>
      <c r="W128" s="51"/>
      <c r="X128" s="52"/>
      <c r="Y128" s="183">
        <f t="shared" si="101"/>
        <v>0</v>
      </c>
      <c r="Z128" s="169"/>
      <c r="AA128" s="55"/>
      <c r="AB128" s="169"/>
      <c r="AC128" s="55"/>
      <c r="AD128" s="169"/>
      <c r="AE128" s="55"/>
      <c r="AF128" s="169"/>
      <c r="AG128" s="55"/>
      <c r="AH128" s="169"/>
      <c r="AI128" s="55"/>
      <c r="AJ128" s="169"/>
      <c r="AK128" s="55"/>
      <c r="AL128" s="169"/>
      <c r="AM128" s="55"/>
      <c r="AN128" s="169"/>
      <c r="AO128" s="88"/>
      <c r="AP128" s="95">
        <f t="shared" si="88"/>
        <v>0</v>
      </c>
      <c r="AQ128" s="97"/>
      <c r="AR128" s="92"/>
      <c r="AS128" s="89"/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83">
        <f t="shared" si="104"/>
        <v>0</v>
      </c>
      <c r="BE128" s="11"/>
      <c r="BF128" s="10"/>
      <c r="BG128" s="11"/>
      <c r="BH128" s="10"/>
      <c r="BI128" s="11"/>
      <c r="BJ128" s="10"/>
      <c r="BK128" s="11"/>
      <c r="BL128" s="10"/>
      <c r="BM128" s="11"/>
      <c r="BN128" s="10"/>
      <c r="BO128" s="11"/>
      <c r="BP128" s="12"/>
      <c r="BQ128" s="183">
        <f t="shared" si="107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/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/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183">
        <f t="shared" si="89"/>
        <v>0</v>
      </c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101"/>
      <c r="EJ128" s="102"/>
      <c r="EK128" s="51"/>
      <c r="EL128" s="50"/>
      <c r="EM128" s="51"/>
      <c r="EN128" s="50"/>
      <c r="EO128" s="51"/>
      <c r="EP128" s="50"/>
      <c r="EQ128" s="51"/>
      <c r="ER128" s="50"/>
      <c r="ES128" s="51"/>
      <c r="ET128" s="50"/>
      <c r="EU128" s="101"/>
      <c r="EV128" s="102"/>
      <c r="EW128" s="51"/>
      <c r="EX128" s="52"/>
      <c r="EY128" s="53">
        <f t="shared" si="90"/>
        <v>0</v>
      </c>
      <c r="EZ128" s="51"/>
      <c r="FA128" s="50"/>
      <c r="FB128" s="51"/>
      <c r="FC128" s="52"/>
      <c r="FD128" s="183">
        <f>FF128+FH128+FJ128+FL128+FN128+FP128</f>
        <v>16</v>
      </c>
      <c r="FE128" s="51"/>
      <c r="FF128" s="50"/>
      <c r="FG128" s="51"/>
      <c r="FH128" s="50"/>
      <c r="FI128" s="51">
        <v>4</v>
      </c>
      <c r="FJ128" s="50">
        <f>40*0.4</f>
        <v>16</v>
      </c>
      <c r="FK128" s="51"/>
      <c r="FL128" s="50"/>
      <c r="FM128" s="51"/>
      <c r="FN128" s="50"/>
      <c r="FO128" s="51"/>
      <c r="FP128" s="52"/>
      <c r="FQ128" s="183">
        <f t="shared" si="115"/>
        <v>31.499999999999996</v>
      </c>
      <c r="FR128" s="153"/>
      <c r="FS128" s="150"/>
      <c r="FT128" s="51"/>
      <c r="FU128" s="50"/>
      <c r="FV128" s="51">
        <v>3</v>
      </c>
      <c r="FW128" s="50">
        <f>45*0.7</f>
        <v>31.499999999999996</v>
      </c>
      <c r="FX128" s="51"/>
      <c r="FY128" s="50"/>
      <c r="FZ128" s="51"/>
      <c r="GA128" s="50"/>
      <c r="GB128" s="51"/>
      <c r="GC128" s="52"/>
      <c r="GD128" s="53"/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48"/>
      <c r="GP128" s="136"/>
      <c r="GQ128" s="140"/>
      <c r="GR128" s="51"/>
      <c r="GS128" s="50"/>
      <c r="GT128" s="51"/>
      <c r="GU128" s="50"/>
      <c r="GV128" s="129"/>
      <c r="GW128" s="50"/>
      <c r="GX128" s="51"/>
      <c r="GY128" s="50"/>
      <c r="GZ128" s="51"/>
      <c r="HA128" s="50"/>
      <c r="HB128" s="51"/>
      <c r="HC128" s="52"/>
      <c r="HD128" s="182">
        <f t="shared" si="114"/>
        <v>0</v>
      </c>
      <c r="HE128" s="136"/>
      <c r="HF128" s="140"/>
      <c r="HG128" s="51"/>
      <c r="HH128" s="50"/>
      <c r="HI128" s="51"/>
      <c r="HJ128" s="50"/>
      <c r="HK128" s="129"/>
      <c r="HL128" s="50"/>
      <c r="HM128" s="51"/>
      <c r="HN128" s="50"/>
      <c r="HO128" s="51"/>
      <c r="HP128" s="50"/>
      <c r="HQ128" s="51"/>
      <c r="HR128" s="52"/>
      <c r="HS128" s="48">
        <f t="shared" si="93"/>
        <v>0</v>
      </c>
      <c r="HT128" s="136"/>
      <c r="HU128" s="140"/>
      <c r="HV128" s="51"/>
      <c r="HW128" s="50"/>
      <c r="HX128" s="51"/>
      <c r="HY128" s="50"/>
      <c r="HZ128" s="129"/>
      <c r="IA128" s="50"/>
      <c r="IB128" s="51"/>
      <c r="IC128" s="50"/>
      <c r="ID128" s="51"/>
      <c r="IE128" s="50"/>
      <c r="IF128" s="129"/>
      <c r="IG128" s="50"/>
      <c r="IH128" s="129"/>
      <c r="II128" s="50"/>
      <c r="IJ128" s="51"/>
      <c r="IK128" s="52"/>
      <c r="IL128" s="182">
        <f t="shared" si="110"/>
        <v>0</v>
      </c>
      <c r="IM128" s="136"/>
      <c r="IN128" s="140"/>
      <c r="IO128" s="51"/>
      <c r="IP128" s="52"/>
      <c r="IQ128" s="182">
        <f t="shared" si="91"/>
        <v>0</v>
      </c>
      <c r="IR128" s="51"/>
      <c r="IS128" s="52"/>
      <c r="IT128" s="182">
        <f t="shared" si="111"/>
        <v>0</v>
      </c>
      <c r="IU128" s="136"/>
      <c r="IV128" s="140"/>
      <c r="IW128" s="51"/>
      <c r="IX128" s="50"/>
      <c r="IY128" s="129"/>
      <c r="IZ128" s="50"/>
      <c r="JA128" s="129"/>
      <c r="JB128" s="50"/>
      <c r="JC128" s="51"/>
      <c r="JD128" s="50"/>
      <c r="JE128" s="51"/>
      <c r="JF128" s="50"/>
      <c r="JG128" s="51"/>
      <c r="JH128" s="52"/>
      <c r="JI128" s="182">
        <f t="shared" si="106"/>
        <v>0</v>
      </c>
      <c r="JJ128" s="136"/>
      <c r="JK128" s="140"/>
      <c r="JL128" s="129"/>
      <c r="JM128" s="50"/>
      <c r="JN128" s="51"/>
      <c r="JO128" s="52"/>
      <c r="JP128" s="182">
        <f t="shared" si="92"/>
        <v>0</v>
      </c>
      <c r="JQ128" s="51"/>
      <c r="JR128" s="52"/>
    </row>
    <row r="129" spans="1:278" ht="15" customHeight="1" x14ac:dyDescent="0.3">
      <c r="A129" s="27">
        <v>46</v>
      </c>
      <c r="B129" s="37">
        <v>7294</v>
      </c>
      <c r="C129" s="30" t="s">
        <v>388</v>
      </c>
      <c r="D129" s="38">
        <v>2007</v>
      </c>
      <c r="E129" s="62">
        <f t="shared" si="85"/>
        <v>47</v>
      </c>
      <c r="F129" s="47" t="s">
        <v>415</v>
      </c>
      <c r="G129" s="47"/>
      <c r="H129" s="47" t="s">
        <v>849</v>
      </c>
      <c r="I129" s="47"/>
      <c r="J129" s="48">
        <f t="shared" si="112"/>
        <v>0</v>
      </c>
      <c r="K129" s="49"/>
      <c r="L129" s="50"/>
      <c r="M129" s="51"/>
      <c r="N129" s="50"/>
      <c r="O129" s="51"/>
      <c r="P129" s="52"/>
      <c r="Q129" s="48">
        <f t="shared" si="86"/>
        <v>0</v>
      </c>
      <c r="R129" s="49"/>
      <c r="S129" s="52"/>
      <c r="T129" s="48">
        <f t="shared" si="87"/>
        <v>0</v>
      </c>
      <c r="U129" s="49"/>
      <c r="V129" s="50"/>
      <c r="W129" s="51"/>
      <c r="X129" s="52"/>
      <c r="Y129" s="53">
        <f t="shared" si="101"/>
        <v>0</v>
      </c>
      <c r="Z129" s="148"/>
      <c r="AA129" s="55"/>
      <c r="AB129" s="148"/>
      <c r="AC129" s="55"/>
      <c r="AD129" s="148"/>
      <c r="AE129" s="55"/>
      <c r="AF129" s="148"/>
      <c r="AG129" s="55"/>
      <c r="AH129" s="169"/>
      <c r="AI129" s="55"/>
      <c r="AJ129" s="148"/>
      <c r="AK129" s="55"/>
      <c r="AL129" s="148"/>
      <c r="AM129" s="55"/>
      <c r="AN129" s="148"/>
      <c r="AO129" s="88"/>
      <c r="AP129" s="95">
        <f t="shared" si="88"/>
        <v>0</v>
      </c>
      <c r="AQ129" s="97"/>
      <c r="AR129" s="92"/>
      <c r="AS129" s="89"/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>
        <f t="shared" si="104"/>
        <v>0</v>
      </c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107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/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51"/>
      <c r="CT129" s="52"/>
      <c r="CU129" s="53"/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>
        <f t="shared" si="89"/>
        <v>0</v>
      </c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51"/>
      <c r="EJ129" s="50"/>
      <c r="EK129" s="51"/>
      <c r="EL129" s="50"/>
      <c r="EM129" s="51"/>
      <c r="EN129" s="50"/>
      <c r="EO129" s="51"/>
      <c r="EP129" s="50"/>
      <c r="EQ129" s="51"/>
      <c r="ER129" s="50"/>
      <c r="ES129" s="50"/>
      <c r="ET129" s="50"/>
      <c r="EU129" s="50"/>
      <c r="EV129" s="50"/>
      <c r="EW129" s="51"/>
      <c r="EX129" s="52"/>
      <c r="EY129" s="53">
        <f t="shared" si="90"/>
        <v>0</v>
      </c>
      <c r="EZ129" s="51"/>
      <c r="FA129" s="50"/>
      <c r="FB129" s="51"/>
      <c r="FC129" s="52"/>
      <c r="FD129" s="53">
        <f>FF129+FH129+FJ129+FL129+FN129</f>
        <v>0</v>
      </c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18">
        <v>9</v>
      </c>
      <c r="FP129" s="111" t="s">
        <v>65</v>
      </c>
      <c r="FQ129" s="53">
        <f t="shared" si="115"/>
        <v>7</v>
      </c>
      <c r="FR129" s="153"/>
      <c r="FS129" s="150"/>
      <c r="FT129" s="51"/>
      <c r="FU129" s="50"/>
      <c r="FV129" s="51"/>
      <c r="FW129" s="50"/>
      <c r="FX129" s="51"/>
      <c r="FY129" s="50"/>
      <c r="FZ129" s="51">
        <v>8</v>
      </c>
      <c r="GA129" s="50">
        <f>10*0.7</f>
        <v>7</v>
      </c>
      <c r="GB129" s="51"/>
      <c r="GC129" s="52"/>
      <c r="GD129" s="53"/>
      <c r="GE129" s="51"/>
      <c r="GF129" s="50"/>
      <c r="GG129" s="51"/>
      <c r="GH129" s="50"/>
      <c r="GI129" s="51"/>
      <c r="GJ129" s="50"/>
      <c r="GK129" s="51"/>
      <c r="GL129" s="50"/>
      <c r="GM129" s="51"/>
      <c r="GN129" s="108"/>
      <c r="GO129" s="48"/>
      <c r="GP129" s="136"/>
      <c r="GQ129" s="140"/>
      <c r="GR129" s="51"/>
      <c r="GS129" s="50"/>
      <c r="GT129" s="51"/>
      <c r="GU129" s="50"/>
      <c r="GV129" s="129"/>
      <c r="GW129" s="50"/>
      <c r="GX129" s="51"/>
      <c r="GY129" s="50"/>
      <c r="GZ129" s="51"/>
      <c r="HA129" s="50"/>
      <c r="HB129" s="51"/>
      <c r="HC129" s="52"/>
      <c r="HD129" s="48">
        <f t="shared" si="114"/>
        <v>0</v>
      </c>
      <c r="HE129" s="136"/>
      <c r="HF129" s="140"/>
      <c r="HG129" s="51"/>
      <c r="HH129" s="50"/>
      <c r="HI129" s="51"/>
      <c r="HJ129" s="50"/>
      <c r="HK129" s="129"/>
      <c r="HL129" s="50"/>
      <c r="HM129" s="51"/>
      <c r="HN129" s="50"/>
      <c r="HO129" s="51"/>
      <c r="HP129" s="50"/>
      <c r="HQ129" s="51"/>
      <c r="HR129" s="52"/>
      <c r="HS129" s="48">
        <f t="shared" si="93"/>
        <v>0</v>
      </c>
      <c r="HT129" s="136"/>
      <c r="HU129" s="140"/>
      <c r="HV129" s="51"/>
      <c r="HW129" s="50"/>
      <c r="HX129" s="51"/>
      <c r="HY129" s="50"/>
      <c r="HZ129" s="129"/>
      <c r="IA129" s="50"/>
      <c r="IB129" s="51"/>
      <c r="IC129" s="50"/>
      <c r="ID129" s="51"/>
      <c r="IE129" s="50"/>
      <c r="IF129" s="129"/>
      <c r="IG129" s="50"/>
      <c r="IH129" s="129"/>
      <c r="II129" s="50"/>
      <c r="IJ129" s="51"/>
      <c r="IK129" s="52"/>
      <c r="IL129" s="48">
        <f t="shared" si="110"/>
        <v>0</v>
      </c>
      <c r="IM129" s="136"/>
      <c r="IN129" s="140"/>
      <c r="IO129" s="51"/>
      <c r="IP129" s="52"/>
      <c r="IQ129" s="48">
        <f t="shared" si="91"/>
        <v>0</v>
      </c>
      <c r="IR129" s="51"/>
      <c r="IS129" s="52"/>
      <c r="IT129" s="48">
        <f>IV129+IX129+IZ129+JB129+JF129+JH129</f>
        <v>40</v>
      </c>
      <c r="IU129" s="136"/>
      <c r="IV129" s="140"/>
      <c r="IW129" s="51"/>
      <c r="IX129" s="50"/>
      <c r="IY129" s="129"/>
      <c r="IZ129" s="50"/>
      <c r="JA129" s="129"/>
      <c r="JB129" s="50"/>
      <c r="JC129" s="18">
        <v>5</v>
      </c>
      <c r="JD129" s="17">
        <f>18</f>
        <v>18</v>
      </c>
      <c r="JE129" s="51">
        <v>2</v>
      </c>
      <c r="JF129" s="50">
        <f>40</f>
        <v>40</v>
      </c>
      <c r="JG129" s="51"/>
      <c r="JH129" s="52"/>
      <c r="JI129" s="48">
        <f t="shared" si="106"/>
        <v>0</v>
      </c>
      <c r="JJ129" s="136"/>
      <c r="JK129" s="140"/>
      <c r="JL129" s="129"/>
      <c r="JM129" s="50"/>
      <c r="JN129" s="51"/>
      <c r="JO129" s="52"/>
      <c r="JP129" s="48">
        <f t="shared" si="92"/>
        <v>0</v>
      </c>
      <c r="JQ129" s="51"/>
      <c r="JR129" s="52"/>
    </row>
    <row r="130" spans="1:278" ht="15" hidden="1" customHeight="1" x14ac:dyDescent="0.3">
      <c r="B130" s="37">
        <v>5146</v>
      </c>
      <c r="C130" s="30" t="s">
        <v>23</v>
      </c>
      <c r="D130" s="39">
        <v>2005</v>
      </c>
      <c r="E130" s="62">
        <f t="shared" si="85"/>
        <v>63</v>
      </c>
      <c r="F130" s="47" t="s">
        <v>420</v>
      </c>
      <c r="G130" s="47"/>
      <c r="H130" s="47" t="s">
        <v>466</v>
      </c>
      <c r="I130" s="47" t="s">
        <v>426</v>
      </c>
      <c r="J130" s="48">
        <f t="shared" si="112"/>
        <v>0</v>
      </c>
      <c r="K130" s="49"/>
      <c r="L130" s="50"/>
      <c r="M130" s="51"/>
      <c r="N130" s="50"/>
      <c r="O130" s="51"/>
      <c r="P130" s="52"/>
      <c r="Q130" s="48">
        <f t="shared" si="86"/>
        <v>0</v>
      </c>
      <c r="R130" s="49"/>
      <c r="S130" s="52"/>
      <c r="T130" s="48">
        <f t="shared" si="87"/>
        <v>0</v>
      </c>
      <c r="U130" s="49"/>
      <c r="V130" s="50"/>
      <c r="W130" s="51"/>
      <c r="X130" s="52"/>
      <c r="Y130" s="53">
        <f>AA130+AC130+AE130+AG130+AI130+AK130+AO130</f>
        <v>0</v>
      </c>
      <c r="Z130" s="148"/>
      <c r="AA130" s="55"/>
      <c r="AB130" s="148"/>
      <c r="AC130" s="55"/>
      <c r="AD130" s="148"/>
      <c r="AE130" s="55"/>
      <c r="AF130" s="148"/>
      <c r="AG130" s="55"/>
      <c r="AH130" s="148"/>
      <c r="AI130" s="55"/>
      <c r="AJ130" s="148"/>
      <c r="AK130" s="55"/>
      <c r="AL130" s="14">
        <v>8</v>
      </c>
      <c r="AM130" s="14" t="s">
        <v>65</v>
      </c>
      <c r="AN130" s="148"/>
      <c r="AO130" s="88"/>
      <c r="AP130" s="95">
        <f t="shared" si="88"/>
        <v>0</v>
      </c>
      <c r="AQ130" s="109"/>
      <c r="AR130" s="92"/>
      <c r="AS130" s="89">
        <f>AU130+AW130+AY130+BA130+BC130</f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>
        <f t="shared" si="104"/>
        <v>0</v>
      </c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3">
        <f t="shared" si="107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53">
        <f>CJ130+CL130+CN130+CP130+CR130+CT130</f>
        <v>15.600000000000001</v>
      </c>
      <c r="CI130" s="51"/>
      <c r="CJ130" s="50"/>
      <c r="CK130" s="51"/>
      <c r="CL130" s="50"/>
      <c r="CM130" s="51"/>
      <c r="CN130" s="50"/>
      <c r="CO130" s="51"/>
      <c r="CP130" s="50"/>
      <c r="CQ130" s="51">
        <v>7</v>
      </c>
      <c r="CR130" s="50">
        <f>12*0.8</f>
        <v>9.6000000000000014</v>
      </c>
      <c r="CS130" s="101">
        <v>9</v>
      </c>
      <c r="CT130" s="103">
        <f>5*0.8*1.5</f>
        <v>6</v>
      </c>
      <c r="CU130" s="53">
        <f>CW130+CY130+DA130+DC130+DE130</f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>
        <f t="shared" si="89"/>
        <v>0</v>
      </c>
      <c r="DG130" s="51"/>
      <c r="DH130" s="50"/>
      <c r="DI130" s="51"/>
      <c r="DJ130" s="50"/>
      <c r="DK130" s="51"/>
      <c r="DL130" s="52"/>
      <c r="DM130" s="53">
        <f>DO130+DQ130+DS130+DU130+DW130+DY130+EA130+EC130</f>
        <v>0</v>
      </c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>
        <f>EF130+EH130+EJ130+EL130+EN130+EP130+ER130+ET130+EV130+EX130</f>
        <v>0</v>
      </c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90"/>
        <v>0</v>
      </c>
      <c r="EZ130" s="51"/>
      <c r="FA130" s="50"/>
      <c r="FB130" s="51"/>
      <c r="FC130" s="52"/>
      <c r="FD130" s="53">
        <f>FF130+FH130+FJ130+FL130+FN130+FP130</f>
        <v>0</v>
      </c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>
        <f t="shared" si="115"/>
        <v>0</v>
      </c>
      <c r="FR130" s="122"/>
      <c r="FS130" s="122"/>
      <c r="FT130" s="51"/>
      <c r="FU130" s="50"/>
      <c r="FV130" s="51"/>
      <c r="FW130" s="50"/>
      <c r="FX130" s="50"/>
      <c r="FY130" s="50"/>
      <c r="FZ130" s="50"/>
      <c r="GA130" s="50"/>
      <c r="GB130" s="51"/>
      <c r="GC130" s="52"/>
      <c r="GD130" s="53">
        <f>GF130+GH130+GJ130+GL130+GN130</f>
        <v>18</v>
      </c>
      <c r="GE130" s="51"/>
      <c r="GF130" s="50"/>
      <c r="GG130" s="51">
        <v>6</v>
      </c>
      <c r="GH130" s="50">
        <f>30*0.6</f>
        <v>18</v>
      </c>
      <c r="GI130" s="51"/>
      <c r="GJ130" s="50"/>
      <c r="GK130" s="51"/>
      <c r="GL130" s="50"/>
      <c r="GM130" s="51"/>
      <c r="GN130" s="52"/>
      <c r="GO130" s="48">
        <f>GQ130+GS130+GU130</f>
        <v>14.4</v>
      </c>
      <c r="GP130" s="136"/>
      <c r="GQ130" s="140"/>
      <c r="GR130" s="51">
        <v>7</v>
      </c>
      <c r="GS130" s="50">
        <f>18*0.8</f>
        <v>14.4</v>
      </c>
      <c r="GT130" s="51"/>
      <c r="GU130" s="50"/>
      <c r="GV130" s="133">
        <v>6</v>
      </c>
      <c r="GW130" s="17">
        <f>15*0.8</f>
        <v>12</v>
      </c>
      <c r="GX130" s="18">
        <v>7</v>
      </c>
      <c r="GY130" s="18" t="s">
        <v>65</v>
      </c>
      <c r="GZ130" s="18">
        <v>9</v>
      </c>
      <c r="HA130" s="18" t="s">
        <v>65</v>
      </c>
      <c r="HB130" s="18">
        <v>6</v>
      </c>
      <c r="HC130" s="124">
        <f>15*0.8</f>
        <v>12</v>
      </c>
      <c r="HD130" s="48">
        <f t="shared" si="114"/>
        <v>0</v>
      </c>
      <c r="HE130" s="136"/>
      <c r="HF130" s="140"/>
      <c r="HG130" s="51"/>
      <c r="HH130" s="50"/>
      <c r="HI130" s="51"/>
      <c r="HJ130" s="50"/>
      <c r="HK130" s="129"/>
      <c r="HL130" s="50"/>
      <c r="HM130" s="51"/>
      <c r="HN130" s="51"/>
      <c r="HO130" s="51"/>
      <c r="HP130" s="51"/>
      <c r="HQ130" s="51"/>
      <c r="HR130" s="52"/>
      <c r="HS130" s="48">
        <f t="shared" si="93"/>
        <v>0</v>
      </c>
      <c r="HT130" s="136"/>
      <c r="HU130" s="140"/>
      <c r="HV130" s="51"/>
      <c r="HW130" s="50"/>
      <c r="HX130" s="51"/>
      <c r="HY130" s="50"/>
      <c r="HZ130" s="129"/>
      <c r="IA130" s="50"/>
      <c r="IB130" s="51"/>
      <c r="IC130" s="50"/>
      <c r="ID130" s="51"/>
      <c r="IE130" s="51"/>
      <c r="IF130" s="129"/>
      <c r="IG130" s="51"/>
      <c r="IH130" s="129"/>
      <c r="II130" s="51"/>
      <c r="IJ130" s="51"/>
      <c r="IK130" s="52"/>
      <c r="IL130" s="48">
        <f t="shared" si="110"/>
        <v>0</v>
      </c>
      <c r="IM130" s="136"/>
      <c r="IN130" s="140"/>
      <c r="IO130" s="51"/>
      <c r="IP130" s="52"/>
      <c r="IQ130" s="48">
        <f t="shared" si="91"/>
        <v>0</v>
      </c>
      <c r="IR130" s="51"/>
      <c r="IS130" s="52"/>
      <c r="IT130" s="48">
        <f>IV130+IX130+IZ130+JD130+JF130+JH130</f>
        <v>15</v>
      </c>
      <c r="IU130" s="136"/>
      <c r="IV130" s="140"/>
      <c r="IW130" s="51"/>
      <c r="IX130" s="50"/>
      <c r="IY130" s="129"/>
      <c r="IZ130" s="50"/>
      <c r="JA130" s="133">
        <v>8</v>
      </c>
      <c r="JB130" s="17">
        <f>10</f>
        <v>10</v>
      </c>
      <c r="JC130" s="51">
        <v>6</v>
      </c>
      <c r="JD130" s="50">
        <f>15</f>
        <v>15</v>
      </c>
      <c r="JE130" s="51"/>
      <c r="JF130" s="50"/>
      <c r="JG130" s="51"/>
      <c r="JH130" s="52"/>
      <c r="JI130" s="48">
        <f t="shared" si="106"/>
        <v>0</v>
      </c>
      <c r="JJ130" s="136"/>
      <c r="JK130" s="140"/>
      <c r="JL130" s="129"/>
      <c r="JM130" s="50"/>
      <c r="JN130" s="51"/>
      <c r="JO130" s="52"/>
      <c r="JP130" s="48">
        <f t="shared" si="92"/>
        <v>0</v>
      </c>
      <c r="JQ130" s="51"/>
      <c r="JR130" s="52"/>
    </row>
    <row r="131" spans="1:278" ht="15" customHeight="1" x14ac:dyDescent="0.3">
      <c r="A131" s="176">
        <v>47</v>
      </c>
      <c r="B131" s="177">
        <v>5587</v>
      </c>
      <c r="C131" s="178" t="s">
        <v>133</v>
      </c>
      <c r="D131" s="179">
        <v>2007</v>
      </c>
      <c r="E131" s="180">
        <f t="shared" si="85"/>
        <v>45.1</v>
      </c>
      <c r="F131" s="181" t="s">
        <v>537</v>
      </c>
      <c r="G131" s="181"/>
      <c r="H131" s="47" t="s">
        <v>562</v>
      </c>
      <c r="I131" s="47"/>
      <c r="J131" s="182">
        <f t="shared" si="112"/>
        <v>0</v>
      </c>
      <c r="K131" s="49"/>
      <c r="L131" s="50"/>
      <c r="M131" s="51"/>
      <c r="N131" s="50"/>
      <c r="O131" s="51"/>
      <c r="P131" s="52"/>
      <c r="Q131" s="182">
        <f t="shared" si="86"/>
        <v>0</v>
      </c>
      <c r="R131" s="49"/>
      <c r="S131" s="52"/>
      <c r="T131" s="48">
        <f t="shared" si="87"/>
        <v>0</v>
      </c>
      <c r="U131" s="49"/>
      <c r="V131" s="50"/>
      <c r="W131" s="51"/>
      <c r="X131" s="52"/>
      <c r="Y131" s="183">
        <f t="shared" ref="Y131:Y162" si="116">AA131+AC131+AE131+AG131+AI131+AK131+AM131+AO131</f>
        <v>0</v>
      </c>
      <c r="Z131" s="167"/>
      <c r="AA131" s="55"/>
      <c r="AB131" s="167"/>
      <c r="AC131" s="55"/>
      <c r="AD131" s="167"/>
      <c r="AE131" s="55"/>
      <c r="AF131" s="167"/>
      <c r="AG131" s="55"/>
      <c r="AH131" s="167"/>
      <c r="AI131" s="55"/>
      <c r="AJ131" s="167"/>
      <c r="AK131" s="55"/>
      <c r="AL131" s="167"/>
      <c r="AM131" s="55"/>
      <c r="AN131" s="167"/>
      <c r="AO131" s="88"/>
      <c r="AP131" s="95">
        <f t="shared" si="88"/>
        <v>0</v>
      </c>
      <c r="AQ131" s="97"/>
      <c r="AR131" s="92"/>
      <c r="AS131" s="89"/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83">
        <f t="shared" si="104"/>
        <v>10.5</v>
      </c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01">
        <v>8</v>
      </c>
      <c r="BP131" s="103">
        <f>10*0.7*1.5</f>
        <v>10.5</v>
      </c>
      <c r="BQ131" s="183">
        <f t="shared" si="107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/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183">
        <f t="shared" si="89"/>
        <v>0</v>
      </c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90"/>
        <v>0</v>
      </c>
      <c r="EZ131" s="51"/>
      <c r="FA131" s="50"/>
      <c r="FB131" s="51"/>
      <c r="FC131" s="52"/>
      <c r="FD131" s="183">
        <f>FF131+FH131+FJ131+FL131+FN131+FP131</f>
        <v>4</v>
      </c>
      <c r="FE131" s="51"/>
      <c r="FF131" s="50"/>
      <c r="FG131" s="51">
        <v>9</v>
      </c>
      <c r="FH131" s="50">
        <f>10*0.4</f>
        <v>4</v>
      </c>
      <c r="FI131" s="51"/>
      <c r="FJ131" s="50"/>
      <c r="FK131" s="51"/>
      <c r="FL131" s="50"/>
      <c r="FM131" s="51"/>
      <c r="FN131" s="50"/>
      <c r="FO131" s="51"/>
      <c r="FP131" s="52"/>
      <c r="FQ131" s="183">
        <f t="shared" si="115"/>
        <v>5.6</v>
      </c>
      <c r="FR131" s="153"/>
      <c r="FS131" s="150"/>
      <c r="FT131" s="51"/>
      <c r="FU131" s="50"/>
      <c r="FV131" s="51">
        <v>9</v>
      </c>
      <c r="FW131" s="50">
        <f>8*0.7</f>
        <v>5.6</v>
      </c>
      <c r="FX131" s="51"/>
      <c r="FY131" s="50"/>
      <c r="FZ131" s="51"/>
      <c r="GA131" s="50"/>
      <c r="GB131" s="51"/>
      <c r="GC131" s="52"/>
      <c r="GD131" s="53"/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/>
      <c r="GP131" s="136"/>
      <c r="GQ131" s="140"/>
      <c r="GR131" s="51"/>
      <c r="GS131" s="50"/>
      <c r="GT131" s="51"/>
      <c r="GU131" s="50"/>
      <c r="GV131" s="129"/>
      <c r="GW131" s="50"/>
      <c r="GX131" s="51"/>
      <c r="GY131" s="50"/>
      <c r="GZ131" s="51"/>
      <c r="HA131" s="50"/>
      <c r="HB131" s="51"/>
      <c r="HC131" s="52"/>
      <c r="HD131" s="182">
        <f t="shared" si="114"/>
        <v>0</v>
      </c>
      <c r="HE131" s="136"/>
      <c r="HF131" s="140"/>
      <c r="HG131" s="51"/>
      <c r="HH131" s="50"/>
      <c r="HI131" s="51"/>
      <c r="HJ131" s="50"/>
      <c r="HK131" s="129"/>
      <c r="HL131" s="50"/>
      <c r="HM131" s="51"/>
      <c r="HN131" s="50"/>
      <c r="HO131" s="51"/>
      <c r="HP131" s="50"/>
      <c r="HQ131" s="51"/>
      <c r="HR131" s="52"/>
      <c r="HS131" s="48">
        <f t="shared" si="93"/>
        <v>0</v>
      </c>
      <c r="HT131" s="136"/>
      <c r="HU131" s="140"/>
      <c r="HV131" s="51"/>
      <c r="HW131" s="50"/>
      <c r="HX131" s="51"/>
      <c r="HY131" s="50"/>
      <c r="HZ131" s="129"/>
      <c r="IA131" s="50"/>
      <c r="IB131" s="51"/>
      <c r="IC131" s="50"/>
      <c r="ID131" s="51"/>
      <c r="IE131" s="50"/>
      <c r="IF131" s="129"/>
      <c r="IG131" s="50"/>
      <c r="IH131" s="129"/>
      <c r="II131" s="50"/>
      <c r="IJ131" s="51"/>
      <c r="IK131" s="52"/>
      <c r="IL131" s="182">
        <f t="shared" si="110"/>
        <v>0</v>
      </c>
      <c r="IM131" s="136"/>
      <c r="IN131" s="140"/>
      <c r="IO131" s="51"/>
      <c r="IP131" s="52"/>
      <c r="IQ131" s="182">
        <f t="shared" si="91"/>
        <v>0</v>
      </c>
      <c r="IR131" s="51"/>
      <c r="IS131" s="52"/>
      <c r="IT131" s="182">
        <f t="shared" ref="IT131:IT136" si="117">IV131+IX131+IZ131+JB131+JD131+JF131+JH131</f>
        <v>18</v>
      </c>
      <c r="IU131" s="136"/>
      <c r="IV131" s="140"/>
      <c r="IW131" s="51"/>
      <c r="IX131" s="50"/>
      <c r="IY131" s="129"/>
      <c r="IZ131" s="50"/>
      <c r="JA131" s="129"/>
      <c r="JB131" s="50"/>
      <c r="JC131" s="51"/>
      <c r="JD131" s="50"/>
      <c r="JE131" s="51">
        <v>5</v>
      </c>
      <c r="JF131" s="50">
        <f>18</f>
        <v>18</v>
      </c>
      <c r="JG131" s="51"/>
      <c r="JH131" s="52"/>
      <c r="JI131" s="182">
        <f t="shared" si="106"/>
        <v>0</v>
      </c>
      <c r="JJ131" s="136"/>
      <c r="JK131" s="140"/>
      <c r="JL131" s="129"/>
      <c r="JM131" s="50"/>
      <c r="JN131" s="51"/>
      <c r="JO131" s="52"/>
      <c r="JP131" s="182">
        <f t="shared" si="92"/>
        <v>7</v>
      </c>
      <c r="JQ131" s="51">
        <v>9</v>
      </c>
      <c r="JR131" s="52">
        <f>10*0.7</f>
        <v>7</v>
      </c>
    </row>
    <row r="132" spans="1:278" ht="15" customHeight="1" x14ac:dyDescent="0.3">
      <c r="A132" s="27">
        <v>48</v>
      </c>
      <c r="B132" s="37">
        <v>6428</v>
      </c>
      <c r="C132" s="30" t="s">
        <v>243</v>
      </c>
      <c r="D132" s="38">
        <v>2009</v>
      </c>
      <c r="E132" s="62">
        <f t="shared" si="85"/>
        <v>45</v>
      </c>
      <c r="F132" s="47" t="s">
        <v>537</v>
      </c>
      <c r="G132" s="47"/>
      <c r="H132" s="47" t="s">
        <v>538</v>
      </c>
      <c r="I132" s="47"/>
      <c r="J132" s="48">
        <f t="shared" si="112"/>
        <v>0</v>
      </c>
      <c r="K132" s="49"/>
      <c r="L132" s="50"/>
      <c r="M132" s="51"/>
      <c r="N132" s="50"/>
      <c r="O132" s="51"/>
      <c r="P132" s="52"/>
      <c r="Q132" s="48">
        <f t="shared" si="86"/>
        <v>0</v>
      </c>
      <c r="R132" s="49"/>
      <c r="S132" s="52"/>
      <c r="T132" s="48">
        <f t="shared" si="87"/>
        <v>0</v>
      </c>
      <c r="U132" s="49"/>
      <c r="V132" s="50"/>
      <c r="W132" s="51"/>
      <c r="X132" s="52"/>
      <c r="Y132" s="53">
        <f t="shared" si="116"/>
        <v>0</v>
      </c>
      <c r="Z132" s="148"/>
      <c r="AA132" s="55"/>
      <c r="AB132" s="148"/>
      <c r="AC132" s="55"/>
      <c r="AD132" s="148"/>
      <c r="AE132" s="55"/>
      <c r="AF132" s="148"/>
      <c r="AG132" s="55"/>
      <c r="AH132" s="148"/>
      <c r="AI132" s="55"/>
      <c r="AJ132" s="148"/>
      <c r="AK132" s="55"/>
      <c r="AL132" s="148"/>
      <c r="AM132" s="55"/>
      <c r="AN132" s="148"/>
      <c r="AO132" s="88"/>
      <c r="AP132" s="95">
        <f t="shared" si="88"/>
        <v>0</v>
      </c>
      <c r="AQ132" s="97"/>
      <c r="AR132" s="92"/>
      <c r="AS132" s="89"/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>
        <f t="shared" si="104"/>
        <v>21</v>
      </c>
      <c r="BE132" s="11"/>
      <c r="BF132" s="10"/>
      <c r="BG132" s="11"/>
      <c r="BH132" s="10"/>
      <c r="BI132" s="101">
        <v>9</v>
      </c>
      <c r="BJ132" s="102">
        <f>10*0.7*1.5</f>
        <v>10.5</v>
      </c>
      <c r="BK132" s="11"/>
      <c r="BL132" s="10"/>
      <c r="BM132" s="11"/>
      <c r="BN132" s="10"/>
      <c r="BO132" s="101">
        <v>8</v>
      </c>
      <c r="BP132" s="103">
        <f>10*0.7*1.5</f>
        <v>10.5</v>
      </c>
      <c r="BQ132" s="13">
        <f t="shared" si="107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/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53"/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>
        <f t="shared" si="89"/>
        <v>0</v>
      </c>
      <c r="DG132" s="51"/>
      <c r="DH132" s="50"/>
      <c r="DI132" s="51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101"/>
      <c r="EJ132" s="102"/>
      <c r="EK132" s="51"/>
      <c r="EL132" s="50"/>
      <c r="EM132" s="51"/>
      <c r="EN132" s="50"/>
      <c r="EO132" s="51"/>
      <c r="EP132" s="50"/>
      <c r="EQ132" s="51"/>
      <c r="ER132" s="50"/>
      <c r="ES132" s="51"/>
      <c r="ET132" s="50"/>
      <c r="EU132" s="51"/>
      <c r="EV132" s="50"/>
      <c r="EW132" s="51"/>
      <c r="EX132" s="52"/>
      <c r="EY132" s="53">
        <f t="shared" si="90"/>
        <v>0</v>
      </c>
      <c r="EZ132" s="51"/>
      <c r="FA132" s="50"/>
      <c r="FB132" s="51"/>
      <c r="FC132" s="52"/>
      <c r="FD132" s="53">
        <f>FF132+FH132+FJ132+FL132+FN132+FP132</f>
        <v>0</v>
      </c>
      <c r="FE132" s="51"/>
      <c r="FF132" s="50"/>
      <c r="FG132" s="51"/>
      <c r="FH132" s="50"/>
      <c r="FI132" s="51"/>
      <c r="FJ132" s="50"/>
      <c r="FK132" s="51"/>
      <c r="FL132" s="50"/>
      <c r="FM132" s="51"/>
      <c r="FN132" s="50"/>
      <c r="FO132" s="51"/>
      <c r="FP132" s="52"/>
      <c r="FQ132" s="53">
        <f t="shared" si="115"/>
        <v>0</v>
      </c>
      <c r="FR132" s="153"/>
      <c r="FS132" s="150"/>
      <c r="FT132" s="51"/>
      <c r="FU132" s="50"/>
      <c r="FV132" s="51"/>
      <c r="FW132" s="50"/>
      <c r="FX132" s="51"/>
      <c r="FY132" s="50"/>
      <c r="FZ132" s="51"/>
      <c r="GA132" s="50"/>
      <c r="GB132" s="51"/>
      <c r="GC132" s="52"/>
      <c r="GD132" s="53"/>
      <c r="GE132" s="51"/>
      <c r="GF132" s="50"/>
      <c r="GG132" s="51"/>
      <c r="GH132" s="50"/>
      <c r="GI132" s="51"/>
      <c r="GJ132" s="50"/>
      <c r="GK132" s="51"/>
      <c r="GL132" s="50"/>
      <c r="GM132" s="51"/>
      <c r="GN132" s="52"/>
      <c r="GO132" s="48"/>
      <c r="GP132" s="136"/>
      <c r="GQ132" s="140"/>
      <c r="GR132" s="51"/>
      <c r="GS132" s="50"/>
      <c r="GT132" s="51"/>
      <c r="GU132" s="50"/>
      <c r="GV132" s="129"/>
      <c r="GW132" s="50"/>
      <c r="GX132" s="51"/>
      <c r="GY132" s="50"/>
      <c r="GZ132" s="51"/>
      <c r="HA132" s="50"/>
      <c r="HB132" s="51"/>
      <c r="HC132" s="52"/>
      <c r="HD132" s="48">
        <f t="shared" si="114"/>
        <v>24</v>
      </c>
      <c r="HE132" s="136"/>
      <c r="HF132" s="140"/>
      <c r="HG132" s="51"/>
      <c r="HH132" s="50"/>
      <c r="HI132" s="101">
        <v>8</v>
      </c>
      <c r="HJ132" s="102">
        <f>20*0.8*1.5</f>
        <v>24</v>
      </c>
      <c r="HK132" s="129"/>
      <c r="HL132" s="50"/>
      <c r="HM132" s="51"/>
      <c r="HN132" s="50"/>
      <c r="HO132" s="51"/>
      <c r="HP132" s="50"/>
      <c r="HQ132" s="51"/>
      <c r="HR132" s="52"/>
      <c r="HS132" s="48">
        <f t="shared" si="93"/>
        <v>0</v>
      </c>
      <c r="HT132" s="136"/>
      <c r="HU132" s="140"/>
      <c r="HV132" s="51"/>
      <c r="HW132" s="50"/>
      <c r="HX132" s="51"/>
      <c r="HY132" s="50"/>
      <c r="HZ132" s="129"/>
      <c r="IA132" s="50"/>
      <c r="IB132" s="51"/>
      <c r="IC132" s="50"/>
      <c r="ID132" s="51"/>
      <c r="IE132" s="50"/>
      <c r="IF132" s="129"/>
      <c r="IG132" s="50"/>
      <c r="IH132" s="129"/>
      <c r="II132" s="50"/>
      <c r="IJ132" s="51"/>
      <c r="IK132" s="52"/>
      <c r="IL132" s="48">
        <f t="shared" si="110"/>
        <v>0</v>
      </c>
      <c r="IM132" s="136"/>
      <c r="IN132" s="140"/>
      <c r="IO132" s="51"/>
      <c r="IP132" s="52"/>
      <c r="IQ132" s="48">
        <f t="shared" si="91"/>
        <v>0</v>
      </c>
      <c r="IR132" s="51"/>
      <c r="IS132" s="52"/>
      <c r="IT132" s="48">
        <f t="shared" si="117"/>
        <v>0</v>
      </c>
      <c r="IU132" s="136"/>
      <c r="IV132" s="140"/>
      <c r="IW132" s="51"/>
      <c r="IX132" s="50"/>
      <c r="IY132" s="129"/>
      <c r="IZ132" s="50"/>
      <c r="JA132" s="129"/>
      <c r="JB132" s="50"/>
      <c r="JC132" s="51"/>
      <c r="JD132" s="50"/>
      <c r="JE132" s="51"/>
      <c r="JF132" s="50"/>
      <c r="JG132" s="51"/>
      <c r="JH132" s="52"/>
      <c r="JI132" s="48">
        <f t="shared" si="106"/>
        <v>0</v>
      </c>
      <c r="JJ132" s="136"/>
      <c r="JK132" s="140"/>
      <c r="JL132" s="129"/>
      <c r="JM132" s="50"/>
      <c r="JN132" s="51"/>
      <c r="JO132" s="52"/>
      <c r="JP132" s="48">
        <f t="shared" si="92"/>
        <v>0</v>
      </c>
      <c r="JQ132" s="51"/>
      <c r="JR132" s="52"/>
    </row>
    <row r="133" spans="1:278" ht="15" hidden="1" customHeight="1" x14ac:dyDescent="0.3">
      <c r="B133" s="37">
        <v>5355</v>
      </c>
      <c r="C133" s="30" t="s">
        <v>44</v>
      </c>
      <c r="D133" s="39">
        <v>2005</v>
      </c>
      <c r="E133" s="62">
        <f t="shared" si="85"/>
        <v>62</v>
      </c>
      <c r="F133" s="47" t="s">
        <v>407</v>
      </c>
      <c r="G133" s="47"/>
      <c r="H133" s="47" t="s">
        <v>424</v>
      </c>
      <c r="I133" s="47" t="s">
        <v>422</v>
      </c>
      <c r="J133" s="48">
        <f t="shared" si="112"/>
        <v>0</v>
      </c>
      <c r="K133" s="49"/>
      <c r="L133" s="50"/>
      <c r="M133" s="51"/>
      <c r="N133" s="50"/>
      <c r="O133" s="51"/>
      <c r="P133" s="52"/>
      <c r="Q133" s="48">
        <f t="shared" si="86"/>
        <v>0</v>
      </c>
      <c r="R133" s="49"/>
      <c r="S133" s="52"/>
      <c r="T133" s="48">
        <f t="shared" si="87"/>
        <v>0</v>
      </c>
      <c r="U133" s="49"/>
      <c r="V133" s="50"/>
      <c r="W133" s="51"/>
      <c r="X133" s="52"/>
      <c r="Y133" s="53">
        <f t="shared" si="116"/>
        <v>0</v>
      </c>
      <c r="Z133" s="148"/>
      <c r="AA133" s="55"/>
      <c r="AB133" s="148"/>
      <c r="AC133" s="55"/>
      <c r="AD133" s="148"/>
      <c r="AE133" s="55"/>
      <c r="AF133" s="148"/>
      <c r="AG133" s="55"/>
      <c r="AH133" s="148"/>
      <c r="AI133" s="55"/>
      <c r="AJ133" s="148"/>
      <c r="AK133" s="55"/>
      <c r="AL133" s="148"/>
      <c r="AM133" s="55"/>
      <c r="AN133" s="148"/>
      <c r="AO133" s="88"/>
      <c r="AP133" s="95">
        <f t="shared" si="88"/>
        <v>0</v>
      </c>
      <c r="AQ133" s="97"/>
      <c r="AR133" s="92"/>
      <c r="AS133" s="89">
        <f>AU133+AW133+AY133+BA133+BC133</f>
        <v>18</v>
      </c>
      <c r="AT133" s="11"/>
      <c r="AU133" s="10"/>
      <c r="AV133" s="11"/>
      <c r="AW133" s="10"/>
      <c r="AX133" s="11"/>
      <c r="AY133" s="10"/>
      <c r="AZ133" s="101">
        <v>8</v>
      </c>
      <c r="BA133" s="102">
        <f>15*0.8*1.5</f>
        <v>18</v>
      </c>
      <c r="BB133" s="11"/>
      <c r="BC133" s="12"/>
      <c r="BD133" s="13">
        <f t="shared" si="104"/>
        <v>0</v>
      </c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107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>CJ133+CL133+CN133+CP133+CR133+CT133</f>
        <v>0</v>
      </c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>
        <f>CW133+CY133+DA133+DC133+DE133</f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>
        <f t="shared" si="89"/>
        <v>0</v>
      </c>
      <c r="DG133" s="51"/>
      <c r="DH133" s="50"/>
      <c r="DI133" s="51"/>
      <c r="DJ133" s="50"/>
      <c r="DK133" s="51"/>
      <c r="DL133" s="52"/>
      <c r="DM133" s="53">
        <f>DO133+DQ133+DS133+DU133+DW133+DY133+EA133+EC133</f>
        <v>0</v>
      </c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>
        <f>EF133+EH133+EJ133+EL133+EN133+EP133+ER133+ET133+EV133+EX133</f>
        <v>0</v>
      </c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90"/>
        <v>0</v>
      </c>
      <c r="EZ133" s="51"/>
      <c r="FA133" s="50"/>
      <c r="FB133" s="51"/>
      <c r="FC133" s="52"/>
      <c r="FD133" s="53">
        <f>FF133+FH133+FJ133+FL133+FN133+FP133</f>
        <v>0</v>
      </c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>
        <f t="shared" si="115"/>
        <v>0</v>
      </c>
      <c r="FR133" s="122"/>
      <c r="FS133" s="122"/>
      <c r="FT133" s="51"/>
      <c r="FU133" s="50"/>
      <c r="FV133" s="51"/>
      <c r="FW133" s="50"/>
      <c r="FX133" s="50"/>
      <c r="FY133" s="50"/>
      <c r="FZ133" s="50"/>
      <c r="GA133" s="50"/>
      <c r="GB133" s="51"/>
      <c r="GC133" s="52"/>
      <c r="GD133" s="53">
        <f>GF133+GH133+GJ133+GL133+GN133</f>
        <v>0</v>
      </c>
      <c r="GE133" s="51"/>
      <c r="GF133" s="50"/>
      <c r="GG133" s="51"/>
      <c r="GH133" s="50"/>
      <c r="GI133" s="51"/>
      <c r="GJ133" s="50"/>
      <c r="GK133" s="51"/>
      <c r="GL133" s="50"/>
      <c r="GM133" s="51"/>
      <c r="GN133" s="52"/>
      <c r="GO133" s="48">
        <f>GQ133+GS133+GU133+GW133+GY133+HA133</f>
        <v>44</v>
      </c>
      <c r="GP133" s="136"/>
      <c r="GQ133" s="140"/>
      <c r="GR133" s="51"/>
      <c r="GS133" s="50"/>
      <c r="GT133" s="51"/>
      <c r="GU133" s="50"/>
      <c r="GV133" s="129">
        <v>1</v>
      </c>
      <c r="GW133" s="50">
        <f>55*0.8</f>
        <v>44</v>
      </c>
      <c r="GX133" s="51"/>
      <c r="GY133" s="50"/>
      <c r="GZ133" s="51"/>
      <c r="HA133" s="50"/>
      <c r="HB133" s="18">
        <v>2</v>
      </c>
      <c r="HC133" s="124">
        <f>40*0.8</f>
        <v>32</v>
      </c>
      <c r="HD133" s="48">
        <f t="shared" si="114"/>
        <v>0</v>
      </c>
      <c r="HE133" s="136"/>
      <c r="HF133" s="140"/>
      <c r="HG133" s="51"/>
      <c r="HH133" s="50"/>
      <c r="HI133" s="51"/>
      <c r="HJ133" s="50"/>
      <c r="HK133" s="129"/>
      <c r="HL133" s="50"/>
      <c r="HM133" s="51"/>
      <c r="HN133" s="50"/>
      <c r="HO133" s="51"/>
      <c r="HP133" s="50"/>
      <c r="HQ133" s="51"/>
      <c r="HR133" s="52"/>
      <c r="HS133" s="48">
        <f t="shared" si="93"/>
        <v>0</v>
      </c>
      <c r="HT133" s="136"/>
      <c r="HU133" s="140"/>
      <c r="HV133" s="51"/>
      <c r="HW133" s="50"/>
      <c r="HX133" s="51"/>
      <c r="HY133" s="50"/>
      <c r="HZ133" s="129"/>
      <c r="IA133" s="50"/>
      <c r="IB133" s="51"/>
      <c r="IC133" s="50"/>
      <c r="ID133" s="51"/>
      <c r="IE133" s="50"/>
      <c r="IF133" s="129"/>
      <c r="IG133" s="50"/>
      <c r="IH133" s="129"/>
      <c r="II133" s="50"/>
      <c r="IJ133" s="51"/>
      <c r="IK133" s="52"/>
      <c r="IL133" s="48">
        <f t="shared" si="110"/>
        <v>0</v>
      </c>
      <c r="IM133" s="136"/>
      <c r="IN133" s="140"/>
      <c r="IO133" s="51"/>
      <c r="IP133" s="52"/>
      <c r="IQ133" s="48">
        <f t="shared" si="91"/>
        <v>0</v>
      </c>
      <c r="IR133" s="51"/>
      <c r="IS133" s="52"/>
      <c r="IT133" s="48">
        <f t="shared" si="117"/>
        <v>0</v>
      </c>
      <c r="IU133" s="136"/>
      <c r="IV133" s="140"/>
      <c r="IW133" s="51"/>
      <c r="IX133" s="50"/>
      <c r="IY133" s="129"/>
      <c r="IZ133" s="50"/>
      <c r="JA133" s="129"/>
      <c r="JB133" s="50"/>
      <c r="JC133" s="51"/>
      <c r="JD133" s="50"/>
      <c r="JE133" s="51"/>
      <c r="JF133" s="50"/>
      <c r="JG133" s="51"/>
      <c r="JH133" s="52"/>
      <c r="JI133" s="48">
        <f t="shared" si="106"/>
        <v>0</v>
      </c>
      <c r="JJ133" s="136"/>
      <c r="JK133" s="140"/>
      <c r="JL133" s="129"/>
      <c r="JM133" s="50"/>
      <c r="JN133" s="51"/>
      <c r="JO133" s="52"/>
      <c r="JP133" s="48">
        <f t="shared" si="92"/>
        <v>0</v>
      </c>
      <c r="JQ133" s="51"/>
      <c r="JR133" s="52"/>
    </row>
    <row r="134" spans="1:278" ht="15" customHeight="1" x14ac:dyDescent="0.3">
      <c r="A134" s="176">
        <v>49</v>
      </c>
      <c r="B134" s="177">
        <v>7018</v>
      </c>
      <c r="C134" s="178" t="s">
        <v>833</v>
      </c>
      <c r="D134" s="179">
        <v>2008</v>
      </c>
      <c r="E134" s="180">
        <f t="shared" si="85"/>
        <v>44</v>
      </c>
      <c r="F134" s="181" t="s">
        <v>414</v>
      </c>
      <c r="G134" s="181"/>
      <c r="H134" s="47" t="s">
        <v>727</v>
      </c>
      <c r="I134" s="47" t="s">
        <v>834</v>
      </c>
      <c r="J134" s="182">
        <f t="shared" si="112"/>
        <v>0</v>
      </c>
      <c r="K134" s="49"/>
      <c r="L134" s="50"/>
      <c r="M134" s="51"/>
      <c r="N134" s="50"/>
      <c r="O134" s="51"/>
      <c r="P134" s="52"/>
      <c r="Q134" s="182">
        <f t="shared" si="86"/>
        <v>0</v>
      </c>
      <c r="R134" s="49"/>
      <c r="S134" s="52"/>
      <c r="T134" s="48">
        <f t="shared" si="87"/>
        <v>0</v>
      </c>
      <c r="U134" s="49"/>
      <c r="V134" s="50"/>
      <c r="W134" s="51"/>
      <c r="X134" s="52"/>
      <c r="Y134" s="183">
        <f t="shared" si="116"/>
        <v>0</v>
      </c>
      <c r="Z134" s="54"/>
      <c r="AA134" s="55"/>
      <c r="AB134" s="54"/>
      <c r="AC134" s="55"/>
      <c r="AD134" s="54"/>
      <c r="AE134" s="55"/>
      <c r="AF134" s="117"/>
      <c r="AG134" s="55"/>
      <c r="AH134" s="117"/>
      <c r="AI134" s="55"/>
      <c r="AJ134" s="54"/>
      <c r="AK134" s="55"/>
      <c r="AL134" s="117"/>
      <c r="AM134" s="55"/>
      <c r="AN134" s="54"/>
      <c r="AO134" s="88"/>
      <c r="AP134" s="95">
        <f t="shared" si="88"/>
        <v>0</v>
      </c>
      <c r="AQ134" s="97"/>
      <c r="AR134" s="92"/>
      <c r="AS134" s="89"/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83">
        <f t="shared" si="104"/>
        <v>0</v>
      </c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83">
        <f t="shared" si="107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/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/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183">
        <f t="shared" si="89"/>
        <v>0</v>
      </c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0"/>
      <c r="ET134" s="50"/>
      <c r="EU134" s="50"/>
      <c r="EV134" s="50"/>
      <c r="EW134" s="51"/>
      <c r="EX134" s="52"/>
      <c r="EY134" s="53">
        <f t="shared" si="90"/>
        <v>0</v>
      </c>
      <c r="EZ134" s="51"/>
      <c r="FA134" s="50"/>
      <c r="FB134" s="51"/>
      <c r="FC134" s="52"/>
      <c r="FD134" s="183">
        <f>FF134+FH134+FJ134+FN134+FP134</f>
        <v>16</v>
      </c>
      <c r="FE134" s="51"/>
      <c r="FF134" s="50"/>
      <c r="FG134" s="51"/>
      <c r="FH134" s="50"/>
      <c r="FI134" s="51"/>
      <c r="FJ134" s="50"/>
      <c r="FK134" s="18">
        <v>8</v>
      </c>
      <c r="FL134" s="17">
        <f>15*0.4</f>
        <v>6</v>
      </c>
      <c r="FM134" s="51"/>
      <c r="FN134" s="50"/>
      <c r="FO134" s="51">
        <v>2</v>
      </c>
      <c r="FP134" s="52">
        <f>40*0.4</f>
        <v>16</v>
      </c>
      <c r="FQ134" s="183">
        <f t="shared" si="115"/>
        <v>28</v>
      </c>
      <c r="FR134" s="153"/>
      <c r="FS134" s="150"/>
      <c r="FT134" s="51"/>
      <c r="FU134" s="50"/>
      <c r="FV134" s="51"/>
      <c r="FW134" s="50"/>
      <c r="FX134" s="51"/>
      <c r="FY134" s="50"/>
      <c r="FZ134" s="51">
        <v>2</v>
      </c>
      <c r="GA134" s="50">
        <f>40*0.7</f>
        <v>28</v>
      </c>
      <c r="GB134" s="51"/>
      <c r="GC134" s="52"/>
      <c r="GD134" s="53"/>
      <c r="GE134" s="51"/>
      <c r="GF134" s="50"/>
      <c r="GG134" s="51"/>
      <c r="GH134" s="50"/>
      <c r="GI134" s="51"/>
      <c r="GJ134" s="50"/>
      <c r="GK134" s="51"/>
      <c r="GL134" s="50"/>
      <c r="GM134" s="51"/>
      <c r="GN134" s="52"/>
      <c r="GO134" s="48"/>
      <c r="GP134" s="136"/>
      <c r="GQ134" s="140"/>
      <c r="GR134" s="51"/>
      <c r="GS134" s="50"/>
      <c r="GT134" s="51"/>
      <c r="GU134" s="50"/>
      <c r="GV134" s="131"/>
      <c r="GW134" s="75"/>
      <c r="GX134" s="76"/>
      <c r="GY134" s="75"/>
      <c r="GZ134" s="51"/>
      <c r="HA134" s="50"/>
      <c r="HB134" s="51"/>
      <c r="HC134" s="52"/>
      <c r="HD134" s="182">
        <f t="shared" si="114"/>
        <v>0</v>
      </c>
      <c r="HE134" s="136"/>
      <c r="HF134" s="140"/>
      <c r="HG134" s="51"/>
      <c r="HH134" s="50"/>
      <c r="HI134" s="51"/>
      <c r="HJ134" s="50"/>
      <c r="HK134" s="131"/>
      <c r="HL134" s="75"/>
      <c r="HM134" s="76"/>
      <c r="HN134" s="75"/>
      <c r="HO134" s="51"/>
      <c r="HP134" s="50"/>
      <c r="HQ134" s="51"/>
      <c r="HR134" s="52"/>
      <c r="HS134" s="48">
        <f t="shared" si="93"/>
        <v>0</v>
      </c>
      <c r="HT134" s="136"/>
      <c r="HU134" s="140"/>
      <c r="HV134" s="51"/>
      <c r="HW134" s="50"/>
      <c r="HX134" s="51"/>
      <c r="HY134" s="50"/>
      <c r="HZ134" s="131"/>
      <c r="IA134" s="75"/>
      <c r="IB134" s="76"/>
      <c r="IC134" s="75"/>
      <c r="ID134" s="76"/>
      <c r="IE134" s="75"/>
      <c r="IF134" s="131"/>
      <c r="IG134" s="75"/>
      <c r="IH134" s="129"/>
      <c r="II134" s="50"/>
      <c r="IJ134" s="51"/>
      <c r="IK134" s="52"/>
      <c r="IL134" s="182">
        <f t="shared" si="110"/>
        <v>0</v>
      </c>
      <c r="IM134" s="136"/>
      <c r="IN134" s="140"/>
      <c r="IO134" s="51"/>
      <c r="IP134" s="52"/>
      <c r="IQ134" s="182">
        <f t="shared" si="91"/>
        <v>0</v>
      </c>
      <c r="IR134" s="51"/>
      <c r="IS134" s="52"/>
      <c r="IT134" s="182">
        <f t="shared" si="117"/>
        <v>0</v>
      </c>
      <c r="IU134" s="136"/>
      <c r="IV134" s="140"/>
      <c r="IW134" s="51"/>
      <c r="IX134" s="50"/>
      <c r="IY134" s="131"/>
      <c r="IZ134" s="75"/>
      <c r="JA134" s="131"/>
      <c r="JB134" s="75"/>
      <c r="JC134" s="76"/>
      <c r="JD134" s="75"/>
      <c r="JE134" s="76"/>
      <c r="JF134" s="75"/>
      <c r="JG134" s="51"/>
      <c r="JH134" s="52"/>
      <c r="JI134" s="182">
        <f t="shared" si="106"/>
        <v>0</v>
      </c>
      <c r="JJ134" s="136"/>
      <c r="JK134" s="140"/>
      <c r="JL134" s="131"/>
      <c r="JM134" s="75"/>
      <c r="JN134" s="51"/>
      <c r="JO134" s="52"/>
      <c r="JP134" s="182">
        <f t="shared" si="92"/>
        <v>0</v>
      </c>
      <c r="JQ134" s="51"/>
      <c r="JR134" s="52"/>
    </row>
    <row r="135" spans="1:278" ht="15" customHeight="1" x14ac:dyDescent="0.3">
      <c r="B135" s="37">
        <v>6389</v>
      </c>
      <c r="C135" s="30" t="s">
        <v>838</v>
      </c>
      <c r="D135" s="38">
        <v>2008</v>
      </c>
      <c r="E135" s="62">
        <f t="shared" si="85"/>
        <v>44</v>
      </c>
      <c r="F135" s="47" t="s">
        <v>414</v>
      </c>
      <c r="G135" s="47"/>
      <c r="H135" s="47" t="s">
        <v>667</v>
      </c>
      <c r="I135" s="47" t="s">
        <v>839</v>
      </c>
      <c r="J135" s="48">
        <f t="shared" si="112"/>
        <v>0</v>
      </c>
      <c r="K135" s="49"/>
      <c r="L135" s="50"/>
      <c r="M135" s="51"/>
      <c r="N135" s="50"/>
      <c r="O135" s="51"/>
      <c r="P135" s="52"/>
      <c r="Q135" s="48">
        <f t="shared" si="86"/>
        <v>0</v>
      </c>
      <c r="R135" s="49"/>
      <c r="S135" s="52"/>
      <c r="T135" s="48">
        <f t="shared" si="87"/>
        <v>0</v>
      </c>
      <c r="U135" s="49"/>
      <c r="V135" s="50"/>
      <c r="W135" s="51"/>
      <c r="X135" s="52"/>
      <c r="Y135" s="53">
        <f t="shared" si="116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10"/>
      <c r="AM135" s="55"/>
      <c r="AN135" s="54"/>
      <c r="AO135" s="88"/>
      <c r="AP135" s="95">
        <f t="shared" si="88"/>
        <v>0</v>
      </c>
      <c r="AQ135" s="97"/>
      <c r="AR135" s="92"/>
      <c r="AS135" s="89"/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>
        <f t="shared" si="104"/>
        <v>0</v>
      </c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107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/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/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>
        <f t="shared" si="89"/>
        <v>0</v>
      </c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90"/>
        <v>0</v>
      </c>
      <c r="EZ135" s="51"/>
      <c r="FA135" s="50"/>
      <c r="FB135" s="51"/>
      <c r="FC135" s="52"/>
      <c r="FD135" s="53">
        <f>FF135+FH135+FJ135+FL135+FP135</f>
        <v>16</v>
      </c>
      <c r="FE135" s="51"/>
      <c r="FF135" s="50"/>
      <c r="FG135" s="51"/>
      <c r="FH135" s="50"/>
      <c r="FI135" s="51"/>
      <c r="FJ135" s="50"/>
      <c r="FK135" s="51"/>
      <c r="FL135" s="50"/>
      <c r="FM135" s="18">
        <v>6</v>
      </c>
      <c r="FN135" s="17">
        <f>22*0.4</f>
        <v>8.8000000000000007</v>
      </c>
      <c r="FO135" s="51">
        <v>2</v>
      </c>
      <c r="FP135" s="52">
        <f>40*0.4</f>
        <v>16</v>
      </c>
      <c r="FQ135" s="53">
        <f>FS135+FU135+FW135+GA135</f>
        <v>28</v>
      </c>
      <c r="FR135" s="153"/>
      <c r="FS135" s="150"/>
      <c r="FT135" s="51"/>
      <c r="FU135" s="50"/>
      <c r="FV135" s="51"/>
      <c r="FW135" s="50"/>
      <c r="FX135" s="18">
        <v>5</v>
      </c>
      <c r="FY135" s="17">
        <f>18*0.7</f>
        <v>12.6</v>
      </c>
      <c r="FZ135" s="51">
        <v>2</v>
      </c>
      <c r="GA135" s="50">
        <f>40*0.7</f>
        <v>28</v>
      </c>
      <c r="GB135" s="18">
        <v>5</v>
      </c>
      <c r="GC135" s="124">
        <f>18*0.7</f>
        <v>12.6</v>
      </c>
      <c r="GD135" s="53"/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/>
      <c r="GP135" s="136"/>
      <c r="GQ135" s="140"/>
      <c r="GR135" s="51"/>
      <c r="GS135" s="50"/>
      <c r="GT135" s="51"/>
      <c r="GU135" s="50"/>
      <c r="GV135" s="129"/>
      <c r="GW135" s="50"/>
      <c r="GX135" s="51"/>
      <c r="GY135" s="50"/>
      <c r="GZ135" s="51"/>
      <c r="HA135" s="50"/>
      <c r="HB135" s="51"/>
      <c r="HC135" s="52"/>
      <c r="HD135" s="48">
        <f t="shared" si="114"/>
        <v>0</v>
      </c>
      <c r="HE135" s="136"/>
      <c r="HF135" s="140"/>
      <c r="HG135" s="51"/>
      <c r="HH135" s="50"/>
      <c r="HI135" s="51"/>
      <c r="HJ135" s="50"/>
      <c r="HK135" s="129"/>
      <c r="HL135" s="50"/>
      <c r="HM135" s="51"/>
      <c r="HN135" s="50"/>
      <c r="HO135" s="51"/>
      <c r="HP135" s="50"/>
      <c r="HQ135" s="51"/>
      <c r="HR135" s="52"/>
      <c r="HS135" s="48">
        <f t="shared" si="93"/>
        <v>0</v>
      </c>
      <c r="HT135" s="136"/>
      <c r="HU135" s="140"/>
      <c r="HV135" s="51"/>
      <c r="HW135" s="50"/>
      <c r="HX135" s="51"/>
      <c r="HY135" s="50"/>
      <c r="HZ135" s="129"/>
      <c r="IA135" s="50"/>
      <c r="IB135" s="51"/>
      <c r="IC135" s="50"/>
      <c r="ID135" s="51"/>
      <c r="IE135" s="50"/>
      <c r="IF135" s="129"/>
      <c r="IG135" s="50"/>
      <c r="IH135" s="129"/>
      <c r="II135" s="50"/>
      <c r="IJ135" s="51"/>
      <c r="IK135" s="52"/>
      <c r="IL135" s="48">
        <f t="shared" si="110"/>
        <v>0</v>
      </c>
      <c r="IM135" s="136"/>
      <c r="IN135" s="140"/>
      <c r="IO135" s="51"/>
      <c r="IP135" s="52"/>
      <c r="IQ135" s="48">
        <f t="shared" si="91"/>
        <v>0</v>
      </c>
      <c r="IR135" s="51"/>
      <c r="IS135" s="52"/>
      <c r="IT135" s="48">
        <f t="shared" si="117"/>
        <v>0</v>
      </c>
      <c r="IU135" s="136"/>
      <c r="IV135" s="140"/>
      <c r="IW135" s="51"/>
      <c r="IX135" s="50"/>
      <c r="IY135" s="129"/>
      <c r="IZ135" s="50"/>
      <c r="JA135" s="129"/>
      <c r="JB135" s="50"/>
      <c r="JC135" s="51"/>
      <c r="JD135" s="50"/>
      <c r="JE135" s="51"/>
      <c r="JF135" s="50"/>
      <c r="JG135" s="51"/>
      <c r="JH135" s="52"/>
      <c r="JI135" s="48">
        <f t="shared" si="106"/>
        <v>0</v>
      </c>
      <c r="JJ135" s="136"/>
      <c r="JK135" s="140"/>
      <c r="JL135" s="129"/>
      <c r="JM135" s="50"/>
      <c r="JN135" s="51"/>
      <c r="JO135" s="52"/>
      <c r="JP135" s="48">
        <f t="shared" si="92"/>
        <v>0</v>
      </c>
      <c r="JQ135" s="51"/>
      <c r="JR135" s="52"/>
    </row>
    <row r="136" spans="1:278" ht="15" hidden="1" customHeight="1" x14ac:dyDescent="0.3">
      <c r="B136" s="37">
        <v>9645</v>
      </c>
      <c r="C136" s="30" t="s">
        <v>625</v>
      </c>
      <c r="D136" s="38">
        <v>2011</v>
      </c>
      <c r="E136" s="62">
        <f t="shared" si="85"/>
        <v>60</v>
      </c>
      <c r="F136" s="47" t="s">
        <v>407</v>
      </c>
      <c r="G136" s="47"/>
      <c r="H136" s="47" t="s">
        <v>448</v>
      </c>
      <c r="I136" s="47"/>
      <c r="J136" s="48">
        <f t="shared" si="112"/>
        <v>0</v>
      </c>
      <c r="K136" s="49"/>
      <c r="L136" s="50"/>
      <c r="M136" s="51"/>
      <c r="N136" s="50"/>
      <c r="O136" s="51"/>
      <c r="P136" s="52"/>
      <c r="Q136" s="48">
        <f t="shared" si="86"/>
        <v>0</v>
      </c>
      <c r="R136" s="49"/>
      <c r="S136" s="52"/>
      <c r="T136" s="48">
        <f t="shared" si="87"/>
        <v>0</v>
      </c>
      <c r="U136" s="49"/>
      <c r="V136" s="50"/>
      <c r="W136" s="51"/>
      <c r="X136" s="52"/>
      <c r="Y136" s="53">
        <f t="shared" si="116"/>
        <v>0</v>
      </c>
      <c r="Z136" s="148"/>
      <c r="AA136" s="55"/>
      <c r="AB136" s="148"/>
      <c r="AC136" s="55"/>
      <c r="AD136" s="148"/>
      <c r="AE136" s="55"/>
      <c r="AF136" s="148"/>
      <c r="AG136" s="55"/>
      <c r="AH136" s="148"/>
      <c r="AI136" s="55"/>
      <c r="AJ136" s="148"/>
      <c r="AK136" s="55"/>
      <c r="AL136" s="148"/>
      <c r="AM136" s="55"/>
      <c r="AN136" s="148"/>
      <c r="AO136" s="88"/>
      <c r="AP136" s="95">
        <f t="shared" si="88"/>
        <v>0</v>
      </c>
      <c r="AQ136" s="97"/>
      <c r="AR136" s="92"/>
      <c r="AS136" s="89">
        <f>AU136+AW136+AY136+BA136+BC136</f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 t="shared" si="104"/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107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>CJ136+CL136+CN136+CP136+CR136+CT136</f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>CW136+CY136+DA136+DC136+DE136</f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 t="shared" si="89"/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101">
        <v>1</v>
      </c>
      <c r="DY136" s="102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90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22"/>
      <c r="FS136" s="122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>GF136+GH136+GJ136+GL136+GN136</f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25"/>
      <c r="GQ136" s="125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 t="shared" si="114"/>
        <v>0</v>
      </c>
      <c r="HE136" s="125"/>
      <c r="HF136" s="125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93"/>
        <v>0</v>
      </c>
      <c r="HT136" s="136"/>
      <c r="HU136" s="140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9"/>
      <c r="IG136" s="50"/>
      <c r="IH136" s="129"/>
      <c r="II136" s="50"/>
      <c r="IJ136" s="51"/>
      <c r="IK136" s="52"/>
      <c r="IL136" s="48">
        <f t="shared" si="110"/>
        <v>0</v>
      </c>
      <c r="IM136" s="136"/>
      <c r="IN136" s="140"/>
      <c r="IO136" s="51"/>
      <c r="IP136" s="52"/>
      <c r="IQ136" s="48">
        <f t="shared" si="91"/>
        <v>0</v>
      </c>
      <c r="IR136" s="51"/>
      <c r="IS136" s="52"/>
      <c r="IT136" s="48">
        <f t="shared" si="117"/>
        <v>0</v>
      </c>
      <c r="IU136" s="136"/>
      <c r="IV136" s="140"/>
      <c r="IW136" s="51"/>
      <c r="IX136" s="50"/>
      <c r="IY136" s="51"/>
      <c r="IZ136" s="50"/>
      <c r="JA136" s="129"/>
      <c r="JB136" s="50"/>
      <c r="JC136" s="51"/>
      <c r="JD136" s="50"/>
      <c r="JE136" s="51"/>
      <c r="JF136" s="50"/>
      <c r="JG136" s="51"/>
      <c r="JH136" s="52"/>
      <c r="JI136" s="48">
        <f t="shared" si="106"/>
        <v>0</v>
      </c>
      <c r="JJ136" s="136"/>
      <c r="JK136" s="140"/>
      <c r="JL136" s="51"/>
      <c r="JM136" s="50"/>
      <c r="JN136" s="51"/>
      <c r="JO136" s="52"/>
      <c r="JP136" s="48">
        <f t="shared" si="92"/>
        <v>0</v>
      </c>
      <c r="JQ136" s="51"/>
      <c r="JR136" s="52"/>
    </row>
    <row r="137" spans="1:278" ht="15" hidden="1" customHeight="1" x14ac:dyDescent="0.3">
      <c r="B137" s="37">
        <v>136</v>
      </c>
      <c r="C137" s="30" t="s">
        <v>52</v>
      </c>
      <c r="D137" s="39">
        <v>1978</v>
      </c>
      <c r="E137" s="62">
        <f t="shared" si="85"/>
        <v>60</v>
      </c>
      <c r="F137" s="47" t="s">
        <v>415</v>
      </c>
      <c r="G137" s="47"/>
      <c r="H137" s="47" t="s">
        <v>897</v>
      </c>
      <c r="I137" s="47"/>
      <c r="J137" s="48">
        <f t="shared" si="112"/>
        <v>0</v>
      </c>
      <c r="K137" s="49"/>
      <c r="L137" s="50"/>
      <c r="M137" s="51"/>
      <c r="N137" s="50"/>
      <c r="O137" s="51"/>
      <c r="P137" s="52"/>
      <c r="Q137" s="48">
        <f t="shared" si="86"/>
        <v>0</v>
      </c>
      <c r="R137" s="49"/>
      <c r="S137" s="52"/>
      <c r="T137" s="48">
        <f t="shared" si="87"/>
        <v>0</v>
      </c>
      <c r="U137" s="49"/>
      <c r="V137" s="50"/>
      <c r="W137" s="51"/>
      <c r="X137" s="52"/>
      <c r="Y137" s="53">
        <f t="shared" si="116"/>
        <v>0</v>
      </c>
      <c r="Z137" s="148"/>
      <c r="AA137" s="55"/>
      <c r="AB137" s="148"/>
      <c r="AC137" s="55"/>
      <c r="AD137" s="148"/>
      <c r="AE137" s="55"/>
      <c r="AF137" s="148"/>
      <c r="AG137" s="55"/>
      <c r="AH137" s="148"/>
      <c r="AI137" s="55"/>
      <c r="AJ137" s="148"/>
      <c r="AK137" s="55"/>
      <c r="AL137" s="148"/>
      <c r="AM137" s="55"/>
      <c r="AN137" s="148"/>
      <c r="AO137" s="88"/>
      <c r="AP137" s="95">
        <f t="shared" si="88"/>
        <v>0</v>
      </c>
      <c r="AQ137" s="97"/>
      <c r="AR137" s="92"/>
      <c r="AS137" s="89">
        <f>AU137+AW137+AY137+BA137+BC137</f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 t="shared" si="104"/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107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>CJ137+CL137+CN137+CP137+CR137+CT137</f>
        <v>0</v>
      </c>
      <c r="CI137" s="51"/>
      <c r="CJ137" s="50"/>
      <c r="CK137" s="51"/>
      <c r="CL137" s="50"/>
      <c r="CM137" s="51"/>
      <c r="CN137" s="50"/>
      <c r="CO137" s="50"/>
      <c r="CP137" s="50"/>
      <c r="CQ137" s="51"/>
      <c r="CR137" s="50"/>
      <c r="CS137" s="51"/>
      <c r="CT137" s="52"/>
      <c r="CU137" s="53">
        <f>CW137+CY137+DA137+DC137+DE137</f>
        <v>0</v>
      </c>
      <c r="CV137" s="51"/>
      <c r="CW137" s="50"/>
      <c r="CX137" s="50"/>
      <c r="CY137" s="50"/>
      <c r="CZ137" s="51"/>
      <c r="DA137" s="50"/>
      <c r="DB137" s="51"/>
      <c r="DC137" s="50"/>
      <c r="DD137" s="51"/>
      <c r="DE137" s="52"/>
      <c r="DF137" s="53">
        <f t="shared" si="89"/>
        <v>0</v>
      </c>
      <c r="DG137" s="51"/>
      <c r="DH137" s="50"/>
      <c r="DI137" s="50"/>
      <c r="DJ137" s="50"/>
      <c r="DK137" s="51"/>
      <c r="DL137" s="52"/>
      <c r="DM137" s="53">
        <f>DO137+DQ137+DS137+DU137+DW137+DY137+EA137+EC137</f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0"/>
      <c r="DY137" s="50"/>
      <c r="DZ137" s="51"/>
      <c r="EA137" s="50"/>
      <c r="EB137" s="51"/>
      <c r="EC137" s="52"/>
      <c r="ED137" s="53">
        <f>EF137+EH137+EJ137+EL137+EN137+EP137+ER137+ET137+EV137+EX137</f>
        <v>0</v>
      </c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0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si="90"/>
        <v>0</v>
      </c>
      <c r="EZ137" s="51"/>
      <c r="FA137" s="50"/>
      <c r="FB137" s="51"/>
      <c r="FC137" s="52"/>
      <c r="FD137" s="53">
        <f>FF137+FH137+FJ137+FL137+FN137+FP137</f>
        <v>0</v>
      </c>
      <c r="FE137" s="51"/>
      <c r="FF137" s="50"/>
      <c r="FG137" s="51"/>
      <c r="FH137" s="50"/>
      <c r="FI137" s="51"/>
      <c r="FJ137" s="50"/>
      <c r="FK137" s="50"/>
      <c r="FL137" s="50"/>
      <c r="FM137" s="51"/>
      <c r="FN137" s="50"/>
      <c r="FO137" s="51"/>
      <c r="FP137" s="52"/>
      <c r="FQ137" s="53">
        <f>FS137+FU137+FW137+FY137+GA137+GC137</f>
        <v>0</v>
      </c>
      <c r="FR137" s="122"/>
      <c r="FS137" s="122"/>
      <c r="FT137" s="51"/>
      <c r="FU137" s="50"/>
      <c r="FV137" s="51"/>
      <c r="FW137" s="50"/>
      <c r="FX137" s="50"/>
      <c r="FY137" s="50"/>
      <c r="FZ137" s="50"/>
      <c r="GA137" s="50"/>
      <c r="GB137" s="51"/>
      <c r="GC137" s="52"/>
      <c r="GD137" s="53">
        <f>GF137+GH137+GJ137+GL137+GN137</f>
        <v>0</v>
      </c>
      <c r="GE137" s="51"/>
      <c r="GF137" s="50"/>
      <c r="GG137" s="51"/>
      <c r="GH137" s="50"/>
      <c r="GI137" s="51"/>
      <c r="GJ137" s="50"/>
      <c r="GK137" s="50"/>
      <c r="GL137" s="50"/>
      <c r="GM137" s="51"/>
      <c r="GN137" s="52"/>
      <c r="GO137" s="48">
        <f>GQ137+GS137+GU137+GW137+GY137+HA137+HC137</f>
        <v>0</v>
      </c>
      <c r="GP137" s="125"/>
      <c r="GQ137" s="125"/>
      <c r="GR137" s="51"/>
      <c r="GS137" s="50"/>
      <c r="GT137" s="51"/>
      <c r="GU137" s="50"/>
      <c r="GV137" s="50"/>
      <c r="GW137" s="50"/>
      <c r="GX137" s="50"/>
      <c r="GY137" s="50"/>
      <c r="GZ137" s="50"/>
      <c r="HA137" s="50"/>
      <c r="HB137" s="51"/>
      <c r="HC137" s="52"/>
      <c r="HD137" s="48">
        <f t="shared" si="114"/>
        <v>0</v>
      </c>
      <c r="HE137" s="125"/>
      <c r="HF137" s="125"/>
      <c r="HG137" s="51"/>
      <c r="HH137" s="50"/>
      <c r="HI137" s="51"/>
      <c r="HJ137" s="50"/>
      <c r="HK137" s="50"/>
      <c r="HL137" s="50"/>
      <c r="HM137" s="50"/>
      <c r="HN137" s="50"/>
      <c r="HO137" s="50"/>
      <c r="HP137" s="50"/>
      <c r="HQ137" s="51"/>
      <c r="HR137" s="52"/>
      <c r="HS137" s="48">
        <f t="shared" si="93"/>
        <v>0</v>
      </c>
      <c r="HT137" s="136"/>
      <c r="HU137" s="140"/>
      <c r="HV137" s="51"/>
      <c r="HW137" s="50"/>
      <c r="HX137" s="51"/>
      <c r="HY137" s="50"/>
      <c r="HZ137" s="51"/>
      <c r="IA137" s="50"/>
      <c r="IB137" s="51"/>
      <c r="IC137" s="50"/>
      <c r="ID137" s="51"/>
      <c r="IE137" s="50"/>
      <c r="IF137" s="129"/>
      <c r="IG137" s="50"/>
      <c r="IH137" s="129"/>
      <c r="II137" s="50"/>
      <c r="IJ137" s="51"/>
      <c r="IK137" s="52"/>
      <c r="IL137" s="48">
        <f>IN137</f>
        <v>20</v>
      </c>
      <c r="IM137" s="136">
        <v>7</v>
      </c>
      <c r="IN137" s="140">
        <f>25*0.8</f>
        <v>20</v>
      </c>
      <c r="IO137" s="18">
        <v>5</v>
      </c>
      <c r="IP137" s="111" t="s">
        <v>65</v>
      </c>
      <c r="IQ137" s="48">
        <f t="shared" si="91"/>
        <v>0</v>
      </c>
      <c r="IR137" s="51"/>
      <c r="IS137" s="108"/>
      <c r="IT137" s="48">
        <f>IV137+IX137+JB137+JF137+JH137</f>
        <v>40</v>
      </c>
      <c r="IU137" s="136"/>
      <c r="IV137" s="140"/>
      <c r="IW137" s="51"/>
      <c r="IX137" s="50"/>
      <c r="IY137" s="18">
        <v>4</v>
      </c>
      <c r="IZ137" s="17">
        <f>30</f>
        <v>30</v>
      </c>
      <c r="JA137" s="129"/>
      <c r="JB137" s="50"/>
      <c r="JC137" s="18">
        <v>5</v>
      </c>
      <c r="JD137" s="17">
        <f>18</f>
        <v>18</v>
      </c>
      <c r="JE137" s="51">
        <v>2</v>
      </c>
      <c r="JF137" s="50">
        <f>40</f>
        <v>40</v>
      </c>
      <c r="JG137" s="51"/>
      <c r="JH137" s="52"/>
      <c r="JI137" s="48">
        <f t="shared" si="106"/>
        <v>0</v>
      </c>
      <c r="JJ137" s="136"/>
      <c r="JK137" s="140"/>
      <c r="JL137" s="51"/>
      <c r="JM137" s="50"/>
      <c r="JN137" s="51"/>
      <c r="JO137" s="52"/>
      <c r="JP137" s="48">
        <f t="shared" si="92"/>
        <v>0</v>
      </c>
      <c r="JQ137" s="51"/>
      <c r="JR137" s="52"/>
    </row>
    <row r="138" spans="1:278" ht="15" hidden="1" customHeight="1" x14ac:dyDescent="0.3">
      <c r="B138" s="37">
        <v>9285</v>
      </c>
      <c r="C138" s="30" t="s">
        <v>616</v>
      </c>
      <c r="D138" s="38">
        <v>2011</v>
      </c>
      <c r="E138" s="62">
        <f t="shared" ref="E138:E201" si="118">J138+Q138+T138+Y138+AP138+AS138+BD138+BQ138+CH138+CU138+DF138+DM138+ED138+EY138+FD138+FQ138+GD138+GO138+HD138+HS138+IL138+IQ138+IT138+JI138+JP138</f>
        <v>60</v>
      </c>
      <c r="F138" s="47" t="s">
        <v>408</v>
      </c>
      <c r="G138" s="47"/>
      <c r="H138" s="47" t="s">
        <v>617</v>
      </c>
      <c r="I138" s="47" t="s">
        <v>618</v>
      </c>
      <c r="J138" s="48">
        <f t="shared" si="112"/>
        <v>0</v>
      </c>
      <c r="K138" s="49"/>
      <c r="L138" s="50"/>
      <c r="M138" s="51"/>
      <c r="N138" s="50"/>
      <c r="O138" s="51"/>
      <c r="P138" s="52"/>
      <c r="Q138" s="48">
        <f t="shared" ref="Q138:Q201" si="119">S138</f>
        <v>0</v>
      </c>
      <c r="R138" s="49"/>
      <c r="S138" s="52"/>
      <c r="T138" s="48">
        <f t="shared" ref="T138:T201" si="120">V138+X138</f>
        <v>0</v>
      </c>
      <c r="U138" s="49"/>
      <c r="V138" s="50"/>
      <c r="W138" s="51"/>
      <c r="X138" s="52"/>
      <c r="Y138" s="53">
        <f t="shared" si="116"/>
        <v>0</v>
      </c>
      <c r="Z138" s="54"/>
      <c r="AA138" s="55"/>
      <c r="AB138" s="54"/>
      <c r="AC138" s="55"/>
      <c r="AD138" s="148"/>
      <c r="AE138" s="55"/>
      <c r="AF138" s="54"/>
      <c r="AG138" s="55"/>
      <c r="AH138" s="117"/>
      <c r="AI138" s="55"/>
      <c r="AJ138" s="54"/>
      <c r="AK138" s="55"/>
      <c r="AL138" s="148"/>
      <c r="AM138" s="55"/>
      <c r="AN138" s="54"/>
      <c r="AO138" s="88"/>
      <c r="AP138" s="95">
        <f t="shared" ref="AP138:AP201" si="121">AR138</f>
        <v>0</v>
      </c>
      <c r="AQ138" s="97"/>
      <c r="AR138" s="92"/>
      <c r="AS138" s="89">
        <f>AU138+AW138+AY138+BA138+BC138</f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 t="shared" si="104"/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107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>CJ138+CL138+CN138+CP138+CR138+CT138</f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 t="shared" ref="DF138:DF201" si="122"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ref="EY138:EY201" si="123">FA138+FC138</f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22"/>
      <c r="FS138" s="122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>GF138+GH138+GJ138+GL138+GN138</f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25"/>
      <c r="GQ138" s="125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 t="shared" si="114"/>
        <v>0</v>
      </c>
      <c r="HE138" s="125"/>
      <c r="HF138" s="125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93"/>
        <v>0</v>
      </c>
      <c r="HT138" s="136"/>
      <c r="HU138" s="140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9"/>
      <c r="IG138" s="50"/>
      <c r="IH138" s="129"/>
      <c r="II138" s="50"/>
      <c r="IJ138" s="51"/>
      <c r="IK138" s="52"/>
      <c r="IL138" s="48">
        <f t="shared" ref="IL138:IL145" si="124">IN138+IP138</f>
        <v>0</v>
      </c>
      <c r="IM138" s="136"/>
      <c r="IN138" s="140"/>
      <c r="IO138" s="51"/>
      <c r="IP138" s="52"/>
      <c r="IQ138" s="48">
        <f t="shared" ref="IQ138:IQ201" si="125">IS138</f>
        <v>0</v>
      </c>
      <c r="IR138" s="51"/>
      <c r="IS138" s="52"/>
      <c r="IT138" s="48">
        <f t="shared" ref="IT138:IT145" si="126">IV138+IX138+IZ138+JB138+JD138+JF138+JH138</f>
        <v>0</v>
      </c>
      <c r="IU138" s="136"/>
      <c r="IV138" s="140"/>
      <c r="IW138" s="51"/>
      <c r="IX138" s="50"/>
      <c r="IY138" s="51"/>
      <c r="IZ138" s="50"/>
      <c r="JA138" s="129"/>
      <c r="JB138" s="50"/>
      <c r="JC138" s="51"/>
      <c r="JD138" s="50"/>
      <c r="JE138" s="51"/>
      <c r="JF138" s="50"/>
      <c r="JG138" s="51"/>
      <c r="JH138" s="52"/>
      <c r="JI138" s="48">
        <f t="shared" si="106"/>
        <v>0</v>
      </c>
      <c r="JJ138" s="136"/>
      <c r="JK138" s="140"/>
      <c r="JL138" s="51"/>
      <c r="JM138" s="50"/>
      <c r="JN138" s="51"/>
      <c r="JO138" s="52"/>
      <c r="JP138" s="48">
        <f t="shared" ref="JP138:JP201" si="127">JR138</f>
        <v>0</v>
      </c>
      <c r="JQ138" s="51"/>
      <c r="JR138" s="52"/>
    </row>
    <row r="139" spans="1:278" ht="15" customHeight="1" x14ac:dyDescent="0.3">
      <c r="A139" s="176">
        <v>51</v>
      </c>
      <c r="B139" s="177">
        <v>6549</v>
      </c>
      <c r="C139" s="178" t="s">
        <v>550</v>
      </c>
      <c r="D139" s="179">
        <v>2008</v>
      </c>
      <c r="E139" s="180">
        <f t="shared" si="118"/>
        <v>43.5</v>
      </c>
      <c r="F139" s="181" t="s">
        <v>419</v>
      </c>
      <c r="G139" s="181"/>
      <c r="H139" s="47" t="s">
        <v>551</v>
      </c>
      <c r="I139" s="47" t="s">
        <v>552</v>
      </c>
      <c r="J139" s="182">
        <f t="shared" si="112"/>
        <v>0</v>
      </c>
      <c r="K139" s="49"/>
      <c r="L139" s="50"/>
      <c r="M139" s="51"/>
      <c r="N139" s="50"/>
      <c r="O139" s="51"/>
      <c r="P139" s="52"/>
      <c r="Q139" s="182">
        <f t="shared" si="119"/>
        <v>0</v>
      </c>
      <c r="R139" s="49"/>
      <c r="S139" s="52"/>
      <c r="T139" s="48">
        <f t="shared" si="120"/>
        <v>0</v>
      </c>
      <c r="U139" s="49"/>
      <c r="V139" s="50"/>
      <c r="W139" s="51"/>
      <c r="X139" s="52"/>
      <c r="Y139" s="183">
        <f t="shared" si="116"/>
        <v>0</v>
      </c>
      <c r="Z139" s="54"/>
      <c r="AA139" s="55"/>
      <c r="AB139" s="54"/>
      <c r="AC139" s="55"/>
      <c r="AD139" s="148"/>
      <c r="AE139" s="55"/>
      <c r="AF139" s="148"/>
      <c r="AG139" s="55"/>
      <c r="AH139" s="148"/>
      <c r="AI139" s="55"/>
      <c r="AJ139" s="54"/>
      <c r="AK139" s="55"/>
      <c r="AL139" s="148"/>
      <c r="AM139" s="55"/>
      <c r="AN139" s="54"/>
      <c r="AO139" s="88"/>
      <c r="AP139" s="95">
        <f t="shared" si="121"/>
        <v>0</v>
      </c>
      <c r="AQ139" s="97"/>
      <c r="AR139" s="92"/>
      <c r="AS139" s="89"/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83">
        <f t="shared" si="104"/>
        <v>31.499999999999996</v>
      </c>
      <c r="BE139" s="11"/>
      <c r="BF139" s="10"/>
      <c r="BG139" s="11"/>
      <c r="BH139" s="10"/>
      <c r="BI139" s="11"/>
      <c r="BJ139" s="10"/>
      <c r="BK139" s="101">
        <v>7</v>
      </c>
      <c r="BL139" s="102">
        <f>18*0.7*1.5</f>
        <v>18.899999999999999</v>
      </c>
      <c r="BM139" s="11"/>
      <c r="BN139" s="10"/>
      <c r="BO139" s="101">
        <v>7</v>
      </c>
      <c r="BP139" s="103">
        <f>12*0.7*1.5</f>
        <v>12.599999999999998</v>
      </c>
      <c r="BQ139" s="183">
        <f t="shared" si="107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/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53"/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183">
        <f t="shared" si="122"/>
        <v>0</v>
      </c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123"/>
        <v>0</v>
      </c>
      <c r="EZ139" s="51"/>
      <c r="FA139" s="50"/>
      <c r="FB139" s="51"/>
      <c r="FC139" s="52"/>
      <c r="FD139" s="183">
        <f>FF139+FH139+FJ139+FL139+FN139+FP139</f>
        <v>12</v>
      </c>
      <c r="FE139" s="51"/>
      <c r="FF139" s="50"/>
      <c r="FG139" s="51"/>
      <c r="FH139" s="50"/>
      <c r="FI139" s="51">
        <v>6</v>
      </c>
      <c r="FJ139" s="50">
        <f>30*0.4</f>
        <v>12</v>
      </c>
      <c r="FK139" s="51"/>
      <c r="FL139" s="50"/>
      <c r="FM139" s="51"/>
      <c r="FN139" s="50"/>
      <c r="FO139" s="51"/>
      <c r="FP139" s="52"/>
      <c r="FQ139" s="183">
        <f>FS139+FU139+FW139+FY139+GA139+GC139</f>
        <v>0</v>
      </c>
      <c r="FR139" s="153"/>
      <c r="FS139" s="150"/>
      <c r="FT139" s="51"/>
      <c r="FU139" s="50"/>
      <c r="FV139" s="51"/>
      <c r="FW139" s="50"/>
      <c r="FX139" s="51"/>
      <c r="FY139" s="50"/>
      <c r="FZ139" s="51"/>
      <c r="GA139" s="50"/>
      <c r="GB139" s="51"/>
      <c r="GC139" s="52"/>
      <c r="GD139" s="53"/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48"/>
      <c r="GP139" s="136"/>
      <c r="GQ139" s="140"/>
      <c r="GR139" s="51"/>
      <c r="GS139" s="50"/>
      <c r="GT139" s="51"/>
      <c r="GU139" s="50"/>
      <c r="GV139" s="129"/>
      <c r="GW139" s="50"/>
      <c r="GX139" s="51"/>
      <c r="GY139" s="50"/>
      <c r="GZ139" s="51"/>
      <c r="HA139" s="50"/>
      <c r="HB139" s="51"/>
      <c r="HC139" s="52"/>
      <c r="HD139" s="182">
        <f t="shared" si="114"/>
        <v>0</v>
      </c>
      <c r="HE139" s="136"/>
      <c r="HF139" s="140"/>
      <c r="HG139" s="51"/>
      <c r="HH139" s="50"/>
      <c r="HI139" s="51"/>
      <c r="HJ139" s="50"/>
      <c r="HK139" s="129"/>
      <c r="HL139" s="50"/>
      <c r="HM139" s="51"/>
      <c r="HN139" s="50"/>
      <c r="HO139" s="51"/>
      <c r="HP139" s="50"/>
      <c r="HQ139" s="51"/>
      <c r="HR139" s="52"/>
      <c r="HS139" s="48">
        <f t="shared" ref="HS139:HS202" si="128">HU139+HW139+HY139+IA139+IC139+IE139+IG139+II139+IK139</f>
        <v>0</v>
      </c>
      <c r="HT139" s="136"/>
      <c r="HU139" s="140"/>
      <c r="HV139" s="51"/>
      <c r="HW139" s="50"/>
      <c r="HX139" s="51"/>
      <c r="HY139" s="50"/>
      <c r="HZ139" s="129"/>
      <c r="IA139" s="50"/>
      <c r="IB139" s="51"/>
      <c r="IC139" s="50"/>
      <c r="ID139" s="51"/>
      <c r="IE139" s="50"/>
      <c r="IF139" s="129"/>
      <c r="IG139" s="50"/>
      <c r="IH139" s="129"/>
      <c r="II139" s="50"/>
      <c r="IJ139" s="51"/>
      <c r="IK139" s="52"/>
      <c r="IL139" s="182">
        <f t="shared" si="124"/>
        <v>0</v>
      </c>
      <c r="IM139" s="136"/>
      <c r="IN139" s="140"/>
      <c r="IO139" s="51"/>
      <c r="IP139" s="52"/>
      <c r="IQ139" s="182">
        <f t="shared" si="125"/>
        <v>0</v>
      </c>
      <c r="IR139" s="51"/>
      <c r="IS139" s="52"/>
      <c r="IT139" s="182">
        <f t="shared" si="126"/>
        <v>0</v>
      </c>
      <c r="IU139" s="136"/>
      <c r="IV139" s="140"/>
      <c r="IW139" s="51"/>
      <c r="IX139" s="50"/>
      <c r="IY139" s="129"/>
      <c r="IZ139" s="50"/>
      <c r="JA139" s="129"/>
      <c r="JB139" s="50"/>
      <c r="JC139" s="51"/>
      <c r="JD139" s="50"/>
      <c r="JE139" s="51"/>
      <c r="JF139" s="50"/>
      <c r="JG139" s="51"/>
      <c r="JH139" s="52"/>
      <c r="JI139" s="182">
        <f>JK139+JM139</f>
        <v>0</v>
      </c>
      <c r="JJ139" s="136"/>
      <c r="JK139" s="140"/>
      <c r="JL139" s="129"/>
      <c r="JM139" s="50"/>
      <c r="JN139" s="18">
        <v>9</v>
      </c>
      <c r="JO139" s="111" t="s">
        <v>65</v>
      </c>
      <c r="JP139" s="182">
        <f t="shared" si="127"/>
        <v>0</v>
      </c>
      <c r="JQ139" s="51"/>
      <c r="JR139" s="108"/>
    </row>
    <row r="140" spans="1:278" ht="15" customHeight="1" x14ac:dyDescent="0.3">
      <c r="A140" s="27">
        <v>52</v>
      </c>
      <c r="B140" s="37">
        <v>9612</v>
      </c>
      <c r="C140" s="30" t="s">
        <v>729</v>
      </c>
      <c r="D140" s="38">
        <v>2010</v>
      </c>
      <c r="E140" s="62">
        <f t="shared" si="118"/>
        <v>39</v>
      </c>
      <c r="F140" s="47" t="s">
        <v>416</v>
      </c>
      <c r="G140" s="47"/>
      <c r="H140" s="47" t="s">
        <v>456</v>
      </c>
      <c r="I140" s="47"/>
      <c r="J140" s="48">
        <f t="shared" si="112"/>
        <v>0</v>
      </c>
      <c r="K140" s="49"/>
      <c r="L140" s="50"/>
      <c r="M140" s="51"/>
      <c r="N140" s="50"/>
      <c r="O140" s="51"/>
      <c r="P140" s="52"/>
      <c r="Q140" s="48">
        <f t="shared" si="119"/>
        <v>0</v>
      </c>
      <c r="R140" s="49"/>
      <c r="S140" s="52"/>
      <c r="T140" s="48">
        <f t="shared" si="120"/>
        <v>0</v>
      </c>
      <c r="U140" s="49"/>
      <c r="V140" s="50"/>
      <c r="W140" s="51"/>
      <c r="X140" s="52"/>
      <c r="Y140" s="53">
        <f t="shared" si="116"/>
        <v>0</v>
      </c>
      <c r="Z140" s="120"/>
      <c r="AA140" s="55"/>
      <c r="AB140" s="120"/>
      <c r="AC140" s="55"/>
      <c r="AD140" s="120"/>
      <c r="AE140" s="55"/>
      <c r="AF140" s="148"/>
      <c r="AG140" s="55"/>
      <c r="AH140" s="148"/>
      <c r="AI140" s="55"/>
      <c r="AJ140" s="120"/>
      <c r="AK140" s="55"/>
      <c r="AL140" s="148"/>
      <c r="AM140" s="55"/>
      <c r="AN140" s="120"/>
      <c r="AO140" s="88"/>
      <c r="AP140" s="95">
        <f t="shared" si="121"/>
        <v>0</v>
      </c>
      <c r="AQ140" s="97"/>
      <c r="AR140" s="92"/>
      <c r="AS140" s="89"/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>
        <f t="shared" si="104"/>
        <v>0</v>
      </c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107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/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/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>
        <f t="shared" si="122"/>
        <v>0</v>
      </c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101"/>
      <c r="EP140" s="102"/>
      <c r="EQ140" s="51"/>
      <c r="ER140" s="50"/>
      <c r="ES140" s="51"/>
      <c r="ET140" s="50"/>
      <c r="EU140" s="51"/>
      <c r="EV140" s="50"/>
      <c r="EW140" s="51"/>
      <c r="EX140" s="52"/>
      <c r="EY140" s="53">
        <f t="shared" si="123"/>
        <v>0</v>
      </c>
      <c r="EZ140" s="51"/>
      <c r="FA140" s="50"/>
      <c r="FB140" s="51"/>
      <c r="FC140" s="52"/>
      <c r="FD140" s="53">
        <f>FF140+FH140+FJ140+FN140+FP140</f>
        <v>18</v>
      </c>
      <c r="FE140" s="51"/>
      <c r="FF140" s="50"/>
      <c r="FG140" s="51"/>
      <c r="FH140" s="50"/>
      <c r="FI140" s="51"/>
      <c r="FJ140" s="50"/>
      <c r="FK140" s="18">
        <v>9</v>
      </c>
      <c r="FL140" s="17">
        <f>8*0.4</f>
        <v>3.2</v>
      </c>
      <c r="FM140" s="51">
        <v>3</v>
      </c>
      <c r="FN140" s="50">
        <f>45*0.4</f>
        <v>18</v>
      </c>
      <c r="FO140" s="51"/>
      <c r="FP140" s="52"/>
      <c r="FQ140" s="53">
        <f>FS140+FU140+FW140+FY140+GA140+GC140</f>
        <v>21</v>
      </c>
      <c r="FR140" s="153"/>
      <c r="FS140" s="150"/>
      <c r="FT140" s="51"/>
      <c r="FU140" s="50"/>
      <c r="FV140" s="51">
        <v>4</v>
      </c>
      <c r="FW140" s="50">
        <f>30*0.7</f>
        <v>21</v>
      </c>
      <c r="FX140" s="51"/>
      <c r="FY140" s="50"/>
      <c r="FZ140" s="51"/>
      <c r="GA140" s="50"/>
      <c r="GB140" s="51"/>
      <c r="GC140" s="52"/>
      <c r="GD140" s="53"/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/>
      <c r="GP140" s="136"/>
      <c r="GQ140" s="140"/>
      <c r="GR140" s="51"/>
      <c r="GS140" s="50"/>
      <c r="GT140" s="51"/>
      <c r="GU140" s="50"/>
      <c r="GV140" s="129"/>
      <c r="GW140" s="50"/>
      <c r="GX140" s="51"/>
      <c r="GY140" s="50"/>
      <c r="GZ140" s="51"/>
      <c r="HA140" s="50"/>
      <c r="HB140" s="51"/>
      <c r="HC140" s="52"/>
      <c r="HD140" s="48">
        <f t="shared" si="114"/>
        <v>0</v>
      </c>
      <c r="HE140" s="136"/>
      <c r="HF140" s="140"/>
      <c r="HG140" s="51"/>
      <c r="HH140" s="50"/>
      <c r="HI140" s="51"/>
      <c r="HJ140" s="50"/>
      <c r="HK140" s="129"/>
      <c r="HL140" s="50"/>
      <c r="HM140" s="51"/>
      <c r="HN140" s="50"/>
      <c r="HO140" s="51"/>
      <c r="HP140" s="50"/>
      <c r="HQ140" s="51"/>
      <c r="HR140" s="52"/>
      <c r="HS140" s="48">
        <f t="shared" si="128"/>
        <v>0</v>
      </c>
      <c r="HT140" s="136"/>
      <c r="HU140" s="140"/>
      <c r="HV140" s="51"/>
      <c r="HW140" s="50"/>
      <c r="HX140" s="51"/>
      <c r="HY140" s="50"/>
      <c r="HZ140" s="129"/>
      <c r="IA140" s="50"/>
      <c r="IB140" s="51"/>
      <c r="IC140" s="50"/>
      <c r="ID140" s="51"/>
      <c r="IE140" s="50"/>
      <c r="IF140" s="129"/>
      <c r="IG140" s="50"/>
      <c r="IH140" s="129"/>
      <c r="II140" s="50"/>
      <c r="IJ140" s="51"/>
      <c r="IK140" s="52"/>
      <c r="IL140" s="48">
        <f t="shared" si="124"/>
        <v>0</v>
      </c>
      <c r="IM140" s="136"/>
      <c r="IN140" s="140"/>
      <c r="IO140" s="51"/>
      <c r="IP140" s="52"/>
      <c r="IQ140" s="48">
        <f t="shared" si="125"/>
        <v>0</v>
      </c>
      <c r="IR140" s="51"/>
      <c r="IS140" s="52"/>
      <c r="IT140" s="48">
        <f t="shared" si="126"/>
        <v>0</v>
      </c>
      <c r="IU140" s="136"/>
      <c r="IV140" s="140"/>
      <c r="IW140" s="51"/>
      <c r="IX140" s="50"/>
      <c r="IY140" s="129"/>
      <c r="IZ140" s="50"/>
      <c r="JA140" s="129"/>
      <c r="JB140" s="50"/>
      <c r="JC140" s="51"/>
      <c r="JD140" s="50"/>
      <c r="JE140" s="51"/>
      <c r="JF140" s="50"/>
      <c r="JG140" s="51"/>
      <c r="JH140" s="52"/>
      <c r="JI140" s="48">
        <f t="shared" ref="JI140:JI203" si="129">JK140+JM140+JO140</f>
        <v>0</v>
      </c>
      <c r="JJ140" s="136"/>
      <c r="JK140" s="140"/>
      <c r="JL140" s="129"/>
      <c r="JM140" s="50"/>
      <c r="JN140" s="51"/>
      <c r="JO140" s="52"/>
      <c r="JP140" s="48">
        <f t="shared" si="127"/>
        <v>0</v>
      </c>
      <c r="JQ140" s="51"/>
      <c r="JR140" s="52"/>
    </row>
    <row r="141" spans="1:278" ht="15" customHeight="1" x14ac:dyDescent="0.3">
      <c r="A141" s="176">
        <v>53</v>
      </c>
      <c r="B141" s="177">
        <v>6052</v>
      </c>
      <c r="C141" s="178" t="s">
        <v>195</v>
      </c>
      <c r="D141" s="179">
        <v>2008</v>
      </c>
      <c r="E141" s="180">
        <f t="shared" si="118"/>
        <v>33</v>
      </c>
      <c r="F141" s="181" t="s">
        <v>413</v>
      </c>
      <c r="G141" s="181"/>
      <c r="H141" s="47" t="s">
        <v>499</v>
      </c>
      <c r="I141" s="47"/>
      <c r="J141" s="182">
        <f t="shared" si="112"/>
        <v>0</v>
      </c>
      <c r="K141" s="49"/>
      <c r="L141" s="50"/>
      <c r="M141" s="51"/>
      <c r="N141" s="50"/>
      <c r="O141" s="51"/>
      <c r="P141" s="52"/>
      <c r="Q141" s="182">
        <f t="shared" si="119"/>
        <v>0</v>
      </c>
      <c r="R141" s="49"/>
      <c r="S141" s="52"/>
      <c r="T141" s="48">
        <f t="shared" si="120"/>
        <v>0</v>
      </c>
      <c r="U141" s="49"/>
      <c r="V141" s="50"/>
      <c r="W141" s="51"/>
      <c r="X141" s="52"/>
      <c r="Y141" s="183">
        <f t="shared" si="116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5"/>
      <c r="AM141" s="55"/>
      <c r="AN141" s="54"/>
      <c r="AO141" s="88"/>
      <c r="AP141" s="95">
        <f t="shared" si="121"/>
        <v>0</v>
      </c>
      <c r="AQ141" s="97"/>
      <c r="AR141" s="92"/>
      <c r="AS141" s="89"/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83">
        <f t="shared" si="104"/>
        <v>0</v>
      </c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83">
        <f t="shared" si="107"/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/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/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183">
        <f t="shared" si="122"/>
        <v>0</v>
      </c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0"/>
      <c r="ET141" s="50"/>
      <c r="EU141" s="50"/>
      <c r="EV141" s="50"/>
      <c r="EW141" s="51"/>
      <c r="EX141" s="52"/>
      <c r="EY141" s="53">
        <f t="shared" si="123"/>
        <v>0</v>
      </c>
      <c r="EZ141" s="51"/>
      <c r="FA141" s="50"/>
      <c r="FB141" s="51"/>
      <c r="FC141" s="52"/>
      <c r="FD141" s="183">
        <f>FF141+FH141+FJ141+FN141+FP141</f>
        <v>12</v>
      </c>
      <c r="FE141" s="51"/>
      <c r="FF141" s="50"/>
      <c r="FG141" s="51"/>
      <c r="FH141" s="50"/>
      <c r="FI141" s="51"/>
      <c r="FJ141" s="50"/>
      <c r="FK141" s="18">
        <v>6</v>
      </c>
      <c r="FL141" s="17">
        <f>22*0.4</f>
        <v>8.8000000000000007</v>
      </c>
      <c r="FM141" s="51"/>
      <c r="FN141" s="50"/>
      <c r="FO141" s="51">
        <v>3</v>
      </c>
      <c r="FP141" s="52">
        <f>30*0.4</f>
        <v>12</v>
      </c>
      <c r="FQ141" s="183">
        <f>FS141+FU141+FW141+FY141+GA141</f>
        <v>21</v>
      </c>
      <c r="FR141" s="153"/>
      <c r="FS141" s="150"/>
      <c r="FT141" s="51"/>
      <c r="FU141" s="50"/>
      <c r="FV141" s="51"/>
      <c r="FW141" s="50"/>
      <c r="FX141" s="18" t="s">
        <v>580</v>
      </c>
      <c r="FY141" s="17"/>
      <c r="FZ141" s="51">
        <v>3</v>
      </c>
      <c r="GA141" s="50">
        <f>30*0.7</f>
        <v>21</v>
      </c>
      <c r="GB141" s="18">
        <v>6</v>
      </c>
      <c r="GC141" s="124">
        <f>15*0.7</f>
        <v>10.5</v>
      </c>
      <c r="GD141" s="53"/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48"/>
      <c r="GP141" s="136"/>
      <c r="GQ141" s="140"/>
      <c r="GR141" s="51"/>
      <c r="GS141" s="50"/>
      <c r="GT141" s="51"/>
      <c r="GU141" s="50"/>
      <c r="GV141" s="129"/>
      <c r="GW141" s="50"/>
      <c r="GX141" s="51"/>
      <c r="GY141" s="50"/>
      <c r="GZ141" s="51"/>
      <c r="HA141" s="50"/>
      <c r="HB141" s="51"/>
      <c r="HC141" s="52"/>
      <c r="HD141" s="182">
        <f t="shared" si="114"/>
        <v>0</v>
      </c>
      <c r="HE141" s="136"/>
      <c r="HF141" s="140"/>
      <c r="HG141" s="51"/>
      <c r="HH141" s="50"/>
      <c r="HI141" s="51"/>
      <c r="HJ141" s="50"/>
      <c r="HK141" s="129"/>
      <c r="HL141" s="50"/>
      <c r="HM141" s="51"/>
      <c r="HN141" s="50"/>
      <c r="HO141" s="51"/>
      <c r="HP141" s="50"/>
      <c r="HQ141" s="51"/>
      <c r="HR141" s="52"/>
      <c r="HS141" s="48">
        <f t="shared" si="128"/>
        <v>0</v>
      </c>
      <c r="HT141" s="136"/>
      <c r="HU141" s="140"/>
      <c r="HV141" s="51"/>
      <c r="HW141" s="50"/>
      <c r="HX141" s="51"/>
      <c r="HY141" s="50"/>
      <c r="HZ141" s="129"/>
      <c r="IA141" s="50"/>
      <c r="IB141" s="51"/>
      <c r="IC141" s="50"/>
      <c r="ID141" s="51"/>
      <c r="IE141" s="50"/>
      <c r="IF141" s="129"/>
      <c r="IG141" s="50"/>
      <c r="IH141" s="129"/>
      <c r="II141" s="50"/>
      <c r="IJ141" s="51"/>
      <c r="IK141" s="52"/>
      <c r="IL141" s="182">
        <f t="shared" si="124"/>
        <v>0</v>
      </c>
      <c r="IM141" s="136"/>
      <c r="IN141" s="140"/>
      <c r="IO141" s="51"/>
      <c r="IP141" s="52"/>
      <c r="IQ141" s="182">
        <f t="shared" si="125"/>
        <v>0</v>
      </c>
      <c r="IR141" s="51"/>
      <c r="IS141" s="52"/>
      <c r="IT141" s="182">
        <f t="shared" si="126"/>
        <v>0</v>
      </c>
      <c r="IU141" s="136"/>
      <c r="IV141" s="140"/>
      <c r="IW141" s="51"/>
      <c r="IX141" s="50"/>
      <c r="IY141" s="129"/>
      <c r="IZ141" s="50"/>
      <c r="JA141" s="129"/>
      <c r="JB141" s="50"/>
      <c r="JC141" s="51"/>
      <c r="JD141" s="50"/>
      <c r="JE141" s="51"/>
      <c r="JF141" s="50"/>
      <c r="JG141" s="51"/>
      <c r="JH141" s="52"/>
      <c r="JI141" s="182">
        <f t="shared" si="129"/>
        <v>0</v>
      </c>
      <c r="JJ141" s="136"/>
      <c r="JK141" s="140"/>
      <c r="JL141" s="129"/>
      <c r="JM141" s="50"/>
      <c r="JN141" s="51"/>
      <c r="JO141" s="52"/>
      <c r="JP141" s="182">
        <f t="shared" si="127"/>
        <v>0</v>
      </c>
      <c r="JQ141" s="51"/>
      <c r="JR141" s="52"/>
    </row>
    <row r="142" spans="1:278" ht="15" customHeight="1" x14ac:dyDescent="0.3">
      <c r="B142" s="37">
        <v>7449</v>
      </c>
      <c r="C142" s="30" t="s">
        <v>258</v>
      </c>
      <c r="D142" s="38">
        <v>2009</v>
      </c>
      <c r="E142" s="62">
        <f t="shared" si="118"/>
        <v>33</v>
      </c>
      <c r="F142" s="47" t="s">
        <v>413</v>
      </c>
      <c r="G142" s="47"/>
      <c r="H142" s="47" t="s">
        <v>759</v>
      </c>
      <c r="I142" s="47" t="s">
        <v>787</v>
      </c>
      <c r="J142" s="48">
        <f t="shared" si="112"/>
        <v>0</v>
      </c>
      <c r="K142" s="49"/>
      <c r="L142" s="50"/>
      <c r="M142" s="51"/>
      <c r="N142" s="50"/>
      <c r="O142" s="51"/>
      <c r="P142" s="52"/>
      <c r="Q142" s="48">
        <f t="shared" si="119"/>
        <v>0</v>
      </c>
      <c r="R142" s="49"/>
      <c r="S142" s="52"/>
      <c r="T142" s="48">
        <f t="shared" si="120"/>
        <v>0</v>
      </c>
      <c r="U142" s="49"/>
      <c r="V142" s="50"/>
      <c r="W142" s="51"/>
      <c r="X142" s="52"/>
      <c r="Y142" s="53">
        <f t="shared" si="116"/>
        <v>0</v>
      </c>
      <c r="Z142" s="120"/>
      <c r="AA142" s="55"/>
      <c r="AB142" s="120"/>
      <c r="AC142" s="55"/>
      <c r="AD142" s="120"/>
      <c r="AE142" s="55"/>
      <c r="AF142" s="120"/>
      <c r="AG142" s="55"/>
      <c r="AH142" s="120"/>
      <c r="AI142" s="55"/>
      <c r="AJ142" s="120"/>
      <c r="AK142" s="55"/>
      <c r="AL142" s="120"/>
      <c r="AM142" s="55"/>
      <c r="AN142" s="120"/>
      <c r="AO142" s="88"/>
      <c r="AP142" s="95">
        <f t="shared" si="121"/>
        <v>0</v>
      </c>
      <c r="AQ142" s="97"/>
      <c r="AR142" s="92"/>
      <c r="AS142" s="89"/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>
        <f t="shared" si="104"/>
        <v>0</v>
      </c>
      <c r="BE142" s="11"/>
      <c r="BF142" s="10"/>
      <c r="BG142" s="11"/>
      <c r="BH142" s="10"/>
      <c r="BI142" s="11"/>
      <c r="BJ142" s="10"/>
      <c r="BK142" s="11"/>
      <c r="BL142" s="10"/>
      <c r="BM142" s="11"/>
      <c r="BN142" s="10"/>
      <c r="BO142" s="11"/>
      <c r="BP142" s="12"/>
      <c r="BQ142" s="13">
        <f t="shared" si="107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/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/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>
        <f t="shared" si="122"/>
        <v>0</v>
      </c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1"/>
      <c r="ET142" s="50"/>
      <c r="EU142" s="51"/>
      <c r="EV142" s="50"/>
      <c r="EW142" s="51"/>
      <c r="EX142" s="52"/>
      <c r="EY142" s="53">
        <f t="shared" si="123"/>
        <v>0</v>
      </c>
      <c r="EZ142" s="51"/>
      <c r="FA142" s="50"/>
      <c r="FB142" s="51"/>
      <c r="FC142" s="52"/>
      <c r="FD142" s="53">
        <f>FF142+FH142+FJ142+FL142+FN142+FP142</f>
        <v>12</v>
      </c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>
        <v>3</v>
      </c>
      <c r="FP142" s="52">
        <f>30*0.4</f>
        <v>12</v>
      </c>
      <c r="FQ142" s="53">
        <f>FS142+FU142+FW142+FY142+GA142</f>
        <v>21</v>
      </c>
      <c r="FR142" s="153"/>
      <c r="FS142" s="150"/>
      <c r="FT142" s="51"/>
      <c r="FU142" s="50"/>
      <c r="FV142" s="51"/>
      <c r="FW142" s="50"/>
      <c r="FX142" s="18" t="s">
        <v>580</v>
      </c>
      <c r="FY142" s="17"/>
      <c r="FZ142" s="51">
        <v>3</v>
      </c>
      <c r="GA142" s="50">
        <f>30*0.7</f>
        <v>21</v>
      </c>
      <c r="GB142" s="18">
        <v>6</v>
      </c>
      <c r="GC142" s="124">
        <f>15*0.7</f>
        <v>10.5</v>
      </c>
      <c r="GD142" s="53"/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/>
      <c r="GP142" s="136"/>
      <c r="GQ142" s="140"/>
      <c r="GR142" s="51"/>
      <c r="GS142" s="50"/>
      <c r="GT142" s="51"/>
      <c r="GU142" s="50"/>
      <c r="GV142" s="129"/>
      <c r="GW142" s="50"/>
      <c r="GX142" s="51"/>
      <c r="GY142" s="50"/>
      <c r="GZ142" s="51"/>
      <c r="HA142" s="50"/>
      <c r="HB142" s="51"/>
      <c r="HC142" s="52"/>
      <c r="HD142" s="48">
        <f t="shared" si="114"/>
        <v>0</v>
      </c>
      <c r="HE142" s="136"/>
      <c r="HF142" s="140"/>
      <c r="HG142" s="51"/>
      <c r="HH142" s="50"/>
      <c r="HI142" s="51"/>
      <c r="HJ142" s="50"/>
      <c r="HK142" s="129"/>
      <c r="HL142" s="50"/>
      <c r="HM142" s="51"/>
      <c r="HN142" s="50"/>
      <c r="HO142" s="51"/>
      <c r="HP142" s="50"/>
      <c r="HQ142" s="51"/>
      <c r="HR142" s="52"/>
      <c r="HS142" s="48">
        <f t="shared" si="128"/>
        <v>0</v>
      </c>
      <c r="HT142" s="136"/>
      <c r="HU142" s="140"/>
      <c r="HV142" s="51"/>
      <c r="HW142" s="50"/>
      <c r="HX142" s="51"/>
      <c r="HY142" s="50"/>
      <c r="HZ142" s="129"/>
      <c r="IA142" s="50"/>
      <c r="IB142" s="51"/>
      <c r="IC142" s="50"/>
      <c r="ID142" s="51"/>
      <c r="IE142" s="50"/>
      <c r="IF142" s="129"/>
      <c r="IG142" s="50"/>
      <c r="IH142" s="129"/>
      <c r="II142" s="50"/>
      <c r="IJ142" s="51"/>
      <c r="IK142" s="52"/>
      <c r="IL142" s="48">
        <f t="shared" si="124"/>
        <v>0</v>
      </c>
      <c r="IM142" s="136"/>
      <c r="IN142" s="140"/>
      <c r="IO142" s="51"/>
      <c r="IP142" s="52"/>
      <c r="IQ142" s="48">
        <f t="shared" si="125"/>
        <v>0</v>
      </c>
      <c r="IR142" s="51"/>
      <c r="IS142" s="52"/>
      <c r="IT142" s="48">
        <f t="shared" si="126"/>
        <v>0</v>
      </c>
      <c r="IU142" s="136"/>
      <c r="IV142" s="140"/>
      <c r="IW142" s="51"/>
      <c r="IX142" s="50"/>
      <c r="IY142" s="129"/>
      <c r="IZ142" s="50"/>
      <c r="JA142" s="129"/>
      <c r="JB142" s="50"/>
      <c r="JC142" s="51"/>
      <c r="JD142" s="50"/>
      <c r="JE142" s="51"/>
      <c r="JF142" s="50"/>
      <c r="JG142" s="51"/>
      <c r="JH142" s="52"/>
      <c r="JI142" s="48">
        <f t="shared" si="129"/>
        <v>0</v>
      </c>
      <c r="JJ142" s="136"/>
      <c r="JK142" s="140"/>
      <c r="JL142" s="129"/>
      <c r="JM142" s="50"/>
      <c r="JN142" s="51"/>
      <c r="JO142" s="52"/>
      <c r="JP142" s="48">
        <f t="shared" si="127"/>
        <v>0</v>
      </c>
      <c r="JQ142" s="51"/>
      <c r="JR142" s="52"/>
    </row>
    <row r="143" spans="1:278" ht="15" customHeight="1" x14ac:dyDescent="0.3">
      <c r="A143" s="176"/>
      <c r="B143" s="177">
        <v>7339</v>
      </c>
      <c r="C143" s="178" t="s">
        <v>257</v>
      </c>
      <c r="D143" s="179">
        <v>2009</v>
      </c>
      <c r="E143" s="180">
        <f t="shared" si="118"/>
        <v>33</v>
      </c>
      <c r="F143" s="181" t="s">
        <v>413</v>
      </c>
      <c r="G143" s="181"/>
      <c r="H143" s="47" t="s">
        <v>499</v>
      </c>
      <c r="I143" s="47" t="s">
        <v>759</v>
      </c>
      <c r="J143" s="182">
        <f t="shared" si="112"/>
        <v>0</v>
      </c>
      <c r="K143" s="49"/>
      <c r="L143" s="50"/>
      <c r="M143" s="51"/>
      <c r="N143" s="50"/>
      <c r="O143" s="51"/>
      <c r="P143" s="52"/>
      <c r="Q143" s="182">
        <f t="shared" si="119"/>
        <v>0</v>
      </c>
      <c r="R143" s="49"/>
      <c r="S143" s="52"/>
      <c r="T143" s="48">
        <f t="shared" si="120"/>
        <v>0</v>
      </c>
      <c r="U143" s="49"/>
      <c r="V143" s="50"/>
      <c r="W143" s="51"/>
      <c r="X143" s="52"/>
      <c r="Y143" s="183">
        <f t="shared" si="116"/>
        <v>0</v>
      </c>
      <c r="Z143" s="167"/>
      <c r="AA143" s="55"/>
      <c r="AB143" s="167"/>
      <c r="AC143" s="55"/>
      <c r="AD143" s="167"/>
      <c r="AE143" s="55"/>
      <c r="AF143" s="167"/>
      <c r="AG143" s="55"/>
      <c r="AH143" s="167"/>
      <c r="AI143" s="55"/>
      <c r="AJ143" s="167"/>
      <c r="AK143" s="55"/>
      <c r="AL143" s="167"/>
      <c r="AM143" s="55"/>
      <c r="AN143" s="167"/>
      <c r="AO143" s="88"/>
      <c r="AP143" s="95">
        <f t="shared" si="121"/>
        <v>0</v>
      </c>
      <c r="AQ143" s="97"/>
      <c r="AR143" s="92"/>
      <c r="AS143" s="89"/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83">
        <f t="shared" si="104"/>
        <v>0</v>
      </c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83">
        <f t="shared" si="107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/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/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183">
        <f t="shared" si="122"/>
        <v>0</v>
      </c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51"/>
      <c r="EJ143" s="50"/>
      <c r="EK143" s="51"/>
      <c r="EL143" s="50"/>
      <c r="EM143" s="51"/>
      <c r="EN143" s="50"/>
      <c r="EO143" s="51"/>
      <c r="EP143" s="50"/>
      <c r="EQ143" s="51"/>
      <c r="ER143" s="50"/>
      <c r="ES143" s="51"/>
      <c r="ET143" s="50"/>
      <c r="EU143" s="51"/>
      <c r="EV143" s="50"/>
      <c r="EW143" s="51"/>
      <c r="EX143" s="52"/>
      <c r="EY143" s="53">
        <f t="shared" si="123"/>
        <v>0</v>
      </c>
      <c r="EZ143" s="51"/>
      <c r="FA143" s="50"/>
      <c r="FB143" s="51"/>
      <c r="FC143" s="52"/>
      <c r="FD143" s="183">
        <f>FF143+FH143+FJ143+FL143+FN143+FP143</f>
        <v>12</v>
      </c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51">
        <v>3</v>
      </c>
      <c r="FP143" s="52">
        <f>30*0.4</f>
        <v>12</v>
      </c>
      <c r="FQ143" s="183">
        <f>FS143+FU143+FW143+FY143+GA143</f>
        <v>21</v>
      </c>
      <c r="FR143" s="153"/>
      <c r="FS143" s="150"/>
      <c r="FT143" s="51"/>
      <c r="FU143" s="50"/>
      <c r="FV143" s="51"/>
      <c r="FW143" s="50"/>
      <c r="FX143" s="18" t="s">
        <v>580</v>
      </c>
      <c r="FY143" s="17"/>
      <c r="FZ143" s="51">
        <v>3</v>
      </c>
      <c r="GA143" s="50">
        <f>30*0.7</f>
        <v>21</v>
      </c>
      <c r="GB143" s="18">
        <v>6</v>
      </c>
      <c r="GC143" s="124">
        <f>15*0.7</f>
        <v>10.5</v>
      </c>
      <c r="GD143" s="53"/>
      <c r="GE143" s="51"/>
      <c r="GF143" s="50"/>
      <c r="GG143" s="51"/>
      <c r="GH143" s="50"/>
      <c r="GI143" s="51"/>
      <c r="GJ143" s="50"/>
      <c r="GK143" s="51"/>
      <c r="GL143" s="50"/>
      <c r="GM143" s="51"/>
      <c r="GN143" s="52"/>
      <c r="GO143" s="48"/>
      <c r="GP143" s="136"/>
      <c r="GQ143" s="140"/>
      <c r="GR143" s="51"/>
      <c r="GS143" s="50"/>
      <c r="GT143" s="51"/>
      <c r="GU143" s="50"/>
      <c r="GV143" s="129"/>
      <c r="GW143" s="50"/>
      <c r="GX143" s="51"/>
      <c r="GY143" s="50"/>
      <c r="GZ143" s="51"/>
      <c r="HA143" s="50"/>
      <c r="HB143" s="51"/>
      <c r="HC143" s="52"/>
      <c r="HD143" s="182">
        <f t="shared" si="114"/>
        <v>0</v>
      </c>
      <c r="HE143" s="136"/>
      <c r="HF143" s="140"/>
      <c r="HG143" s="51"/>
      <c r="HH143" s="50"/>
      <c r="HI143" s="51"/>
      <c r="HJ143" s="50"/>
      <c r="HK143" s="129"/>
      <c r="HL143" s="50"/>
      <c r="HM143" s="51"/>
      <c r="HN143" s="50"/>
      <c r="HO143" s="51"/>
      <c r="HP143" s="50"/>
      <c r="HQ143" s="51"/>
      <c r="HR143" s="52"/>
      <c r="HS143" s="48">
        <f t="shared" si="128"/>
        <v>0</v>
      </c>
      <c r="HT143" s="136"/>
      <c r="HU143" s="140"/>
      <c r="HV143" s="51"/>
      <c r="HW143" s="50"/>
      <c r="HX143" s="51"/>
      <c r="HY143" s="50"/>
      <c r="HZ143" s="129"/>
      <c r="IA143" s="50"/>
      <c r="IB143" s="51"/>
      <c r="IC143" s="50"/>
      <c r="ID143" s="51"/>
      <c r="IE143" s="50"/>
      <c r="IF143" s="129"/>
      <c r="IG143" s="50"/>
      <c r="IH143" s="129"/>
      <c r="II143" s="50"/>
      <c r="IJ143" s="51"/>
      <c r="IK143" s="52"/>
      <c r="IL143" s="182">
        <f t="shared" si="124"/>
        <v>0</v>
      </c>
      <c r="IM143" s="136"/>
      <c r="IN143" s="140"/>
      <c r="IO143" s="51"/>
      <c r="IP143" s="52"/>
      <c r="IQ143" s="182">
        <f t="shared" si="125"/>
        <v>0</v>
      </c>
      <c r="IR143" s="51"/>
      <c r="IS143" s="52"/>
      <c r="IT143" s="182">
        <f t="shared" si="126"/>
        <v>0</v>
      </c>
      <c r="IU143" s="136"/>
      <c r="IV143" s="140"/>
      <c r="IW143" s="51"/>
      <c r="IX143" s="50"/>
      <c r="IY143" s="129"/>
      <c r="IZ143" s="50"/>
      <c r="JA143" s="129"/>
      <c r="JB143" s="50"/>
      <c r="JC143" s="51"/>
      <c r="JD143" s="50"/>
      <c r="JE143" s="51"/>
      <c r="JF143" s="50"/>
      <c r="JG143" s="51"/>
      <c r="JH143" s="52"/>
      <c r="JI143" s="182">
        <f t="shared" si="129"/>
        <v>0</v>
      </c>
      <c r="JJ143" s="136"/>
      <c r="JK143" s="140"/>
      <c r="JL143" s="129"/>
      <c r="JM143" s="50"/>
      <c r="JN143" s="51"/>
      <c r="JO143" s="52"/>
      <c r="JP143" s="182">
        <f t="shared" si="127"/>
        <v>0</v>
      </c>
      <c r="JQ143" s="51"/>
      <c r="JR143" s="52"/>
    </row>
    <row r="144" spans="1:278" ht="15" customHeight="1" x14ac:dyDescent="0.3">
      <c r="B144" s="37">
        <v>7235</v>
      </c>
      <c r="C144" s="30" t="s">
        <v>196</v>
      </c>
      <c r="D144" s="38">
        <v>2007</v>
      </c>
      <c r="E144" s="62">
        <f t="shared" si="118"/>
        <v>33</v>
      </c>
      <c r="F144" s="47" t="s">
        <v>413</v>
      </c>
      <c r="G144" s="47"/>
      <c r="H144" s="47" t="s">
        <v>499</v>
      </c>
      <c r="I144" s="47"/>
      <c r="J144" s="48">
        <f t="shared" si="112"/>
        <v>0</v>
      </c>
      <c r="K144" s="49"/>
      <c r="L144" s="50"/>
      <c r="M144" s="51"/>
      <c r="N144" s="50"/>
      <c r="O144" s="51"/>
      <c r="P144" s="52"/>
      <c r="Q144" s="48">
        <f t="shared" si="119"/>
        <v>0</v>
      </c>
      <c r="R144" s="49"/>
      <c r="S144" s="52"/>
      <c r="T144" s="48">
        <f t="shared" si="120"/>
        <v>0</v>
      </c>
      <c r="U144" s="49"/>
      <c r="V144" s="50"/>
      <c r="W144" s="51"/>
      <c r="X144" s="52"/>
      <c r="Y144" s="53">
        <f t="shared" si="116"/>
        <v>0</v>
      </c>
      <c r="Z144" s="148"/>
      <c r="AA144" s="55"/>
      <c r="AB144" s="148"/>
      <c r="AC144" s="55"/>
      <c r="AD144" s="148"/>
      <c r="AE144" s="55"/>
      <c r="AF144" s="148"/>
      <c r="AG144" s="55"/>
      <c r="AH144" s="148"/>
      <c r="AI144" s="55"/>
      <c r="AJ144" s="148"/>
      <c r="AK144" s="55"/>
      <c r="AL144" s="148"/>
      <c r="AM144" s="55"/>
      <c r="AN144" s="148"/>
      <c r="AO144" s="88"/>
      <c r="AP144" s="95">
        <f t="shared" si="121"/>
        <v>0</v>
      </c>
      <c r="AQ144" s="113"/>
      <c r="AR144" s="92"/>
      <c r="AS144" s="89"/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>
        <f t="shared" si="104"/>
        <v>0</v>
      </c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107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/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/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>
        <f t="shared" si="122"/>
        <v>0</v>
      </c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0"/>
      <c r="ET144" s="50"/>
      <c r="EU144" s="50"/>
      <c r="EV144" s="50"/>
      <c r="EW144" s="51"/>
      <c r="EX144" s="52"/>
      <c r="EY144" s="53">
        <f t="shared" si="123"/>
        <v>0</v>
      </c>
      <c r="EZ144" s="51"/>
      <c r="FA144" s="50"/>
      <c r="FB144" s="51"/>
      <c r="FC144" s="52"/>
      <c r="FD144" s="53">
        <f>FF144+FH144+FJ144+FN144+FP144</f>
        <v>12</v>
      </c>
      <c r="FE144" s="51"/>
      <c r="FF144" s="50"/>
      <c r="FG144" s="51"/>
      <c r="FH144" s="50"/>
      <c r="FI144" s="51"/>
      <c r="FJ144" s="50"/>
      <c r="FK144" s="18">
        <v>6</v>
      </c>
      <c r="FL144" s="17">
        <f>22*0.4</f>
        <v>8.8000000000000007</v>
      </c>
      <c r="FM144" s="51"/>
      <c r="FN144" s="50"/>
      <c r="FO144" s="51">
        <v>3</v>
      </c>
      <c r="FP144" s="52">
        <f>30*0.4</f>
        <v>12</v>
      </c>
      <c r="FQ144" s="53">
        <f>FS144+FU144+FW144+FY144+GA144</f>
        <v>21</v>
      </c>
      <c r="FR144" s="153"/>
      <c r="FS144" s="150"/>
      <c r="FT144" s="51"/>
      <c r="FU144" s="50"/>
      <c r="FV144" s="51"/>
      <c r="FW144" s="50"/>
      <c r="FX144" s="18" t="s">
        <v>580</v>
      </c>
      <c r="FY144" s="17"/>
      <c r="FZ144" s="51">
        <v>3</v>
      </c>
      <c r="GA144" s="50">
        <f>30*0.7</f>
        <v>21</v>
      </c>
      <c r="GB144" s="18">
        <v>6</v>
      </c>
      <c r="GC144" s="124">
        <f>15*0.7</f>
        <v>10.5</v>
      </c>
      <c r="GD144" s="53"/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/>
      <c r="GP144" s="136"/>
      <c r="GQ144" s="140"/>
      <c r="GR144" s="51"/>
      <c r="GS144" s="50"/>
      <c r="GT144" s="51"/>
      <c r="GU144" s="50"/>
      <c r="GV144" s="129"/>
      <c r="GW144" s="50"/>
      <c r="GX144" s="51"/>
      <c r="GY144" s="50"/>
      <c r="GZ144" s="51"/>
      <c r="HA144" s="50"/>
      <c r="HB144" s="51"/>
      <c r="HC144" s="52"/>
      <c r="HD144" s="48">
        <f t="shared" si="114"/>
        <v>0</v>
      </c>
      <c r="HE144" s="136"/>
      <c r="HF144" s="140"/>
      <c r="HG144" s="51"/>
      <c r="HH144" s="50"/>
      <c r="HI144" s="51"/>
      <c r="HJ144" s="50"/>
      <c r="HK144" s="129"/>
      <c r="HL144" s="50"/>
      <c r="HM144" s="51"/>
      <c r="HN144" s="50"/>
      <c r="HO144" s="51"/>
      <c r="HP144" s="50"/>
      <c r="HQ144" s="51"/>
      <c r="HR144" s="52"/>
      <c r="HS144" s="48">
        <f t="shared" si="128"/>
        <v>0</v>
      </c>
      <c r="HT144" s="136"/>
      <c r="HU144" s="140"/>
      <c r="HV144" s="51"/>
      <c r="HW144" s="50"/>
      <c r="HX144" s="51"/>
      <c r="HY144" s="50"/>
      <c r="HZ144" s="129"/>
      <c r="IA144" s="50"/>
      <c r="IB144" s="51"/>
      <c r="IC144" s="50"/>
      <c r="ID144" s="51"/>
      <c r="IE144" s="50"/>
      <c r="IF144" s="129"/>
      <c r="IG144" s="50"/>
      <c r="IH144" s="129"/>
      <c r="II144" s="50"/>
      <c r="IJ144" s="51"/>
      <c r="IK144" s="52"/>
      <c r="IL144" s="48">
        <f t="shared" si="124"/>
        <v>0</v>
      </c>
      <c r="IM144" s="136"/>
      <c r="IN144" s="140"/>
      <c r="IO144" s="51"/>
      <c r="IP144" s="52"/>
      <c r="IQ144" s="48">
        <f t="shared" si="125"/>
        <v>0</v>
      </c>
      <c r="IR144" s="51"/>
      <c r="IS144" s="52"/>
      <c r="IT144" s="48">
        <f t="shared" si="126"/>
        <v>0</v>
      </c>
      <c r="IU144" s="136"/>
      <c r="IV144" s="140"/>
      <c r="IW144" s="51"/>
      <c r="IX144" s="50"/>
      <c r="IY144" s="129"/>
      <c r="IZ144" s="50"/>
      <c r="JA144" s="129"/>
      <c r="JB144" s="50"/>
      <c r="JC144" s="51"/>
      <c r="JD144" s="50"/>
      <c r="JE144" s="51"/>
      <c r="JF144" s="50"/>
      <c r="JG144" s="51"/>
      <c r="JH144" s="52"/>
      <c r="JI144" s="48">
        <f t="shared" si="129"/>
        <v>0</v>
      </c>
      <c r="JJ144" s="136"/>
      <c r="JK144" s="140"/>
      <c r="JL144" s="129"/>
      <c r="JM144" s="50"/>
      <c r="JN144" s="51"/>
      <c r="JO144" s="52"/>
      <c r="JP144" s="48">
        <f t="shared" si="127"/>
        <v>0</v>
      </c>
      <c r="JQ144" s="51"/>
      <c r="JR144" s="52"/>
    </row>
    <row r="145" spans="1:278" ht="15" hidden="1" customHeight="1" x14ac:dyDescent="0.3">
      <c r="B145" s="37">
        <v>9500</v>
      </c>
      <c r="C145" s="30" t="s">
        <v>619</v>
      </c>
      <c r="D145" s="38">
        <v>2011</v>
      </c>
      <c r="E145" s="62">
        <f t="shared" si="118"/>
        <v>51</v>
      </c>
      <c r="F145" s="47" t="s">
        <v>409</v>
      </c>
      <c r="G145" s="47"/>
      <c r="H145" s="47" t="s">
        <v>620</v>
      </c>
      <c r="I145" s="47"/>
      <c r="J145" s="48">
        <f t="shared" si="112"/>
        <v>0</v>
      </c>
      <c r="K145" s="49"/>
      <c r="L145" s="50"/>
      <c r="M145" s="51"/>
      <c r="N145" s="50"/>
      <c r="O145" s="51"/>
      <c r="P145" s="52"/>
      <c r="Q145" s="48">
        <f t="shared" si="119"/>
        <v>0</v>
      </c>
      <c r="R145" s="49"/>
      <c r="S145" s="52"/>
      <c r="T145" s="48">
        <f t="shared" si="120"/>
        <v>0</v>
      </c>
      <c r="U145" s="49"/>
      <c r="V145" s="50"/>
      <c r="W145" s="51"/>
      <c r="X145" s="52"/>
      <c r="Y145" s="53">
        <f t="shared" si="116"/>
        <v>0</v>
      </c>
      <c r="Z145" s="148"/>
      <c r="AA145" s="55"/>
      <c r="AB145" s="148"/>
      <c r="AC145" s="55"/>
      <c r="AD145" s="148"/>
      <c r="AE145" s="55"/>
      <c r="AF145" s="148"/>
      <c r="AG145" s="55"/>
      <c r="AH145" s="148"/>
      <c r="AI145" s="55"/>
      <c r="AJ145" s="120"/>
      <c r="AK145" s="55"/>
      <c r="AL145" s="148"/>
      <c r="AM145" s="55"/>
      <c r="AN145" s="148"/>
      <c r="AO145" s="88"/>
      <c r="AP145" s="95">
        <f t="shared" si="121"/>
        <v>0</v>
      </c>
      <c r="AQ145" s="97"/>
      <c r="AR145" s="92"/>
      <c r="AS145" s="89">
        <f>AU145+AW145+AY145+BA145+BC145</f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 t="shared" si="104"/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107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>CJ145+CL145+CN145+CP145+CR145+CT145</f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>CW145+CY145+DA145+DC145+DE145</f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 t="shared" si="122"/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123"/>
        <v>0</v>
      </c>
      <c r="EZ145" s="51"/>
      <c r="FA145" s="50"/>
      <c r="FB145" s="51"/>
      <c r="FC145" s="52"/>
      <c r="FD145" s="53">
        <f t="shared" ref="FD145:FD156" si="130"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 t="shared" ref="FQ145:FQ151" si="131">FS145+FU145+FW145+FY145+GA145+GC145</f>
        <v>0</v>
      </c>
      <c r="FR145" s="122"/>
      <c r="FS145" s="122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>GF145+GH145+GJ145+GL145+GN145</f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>GQ145+GS145+GU145+GW145+GY145+HA145+HC145</f>
        <v>0</v>
      </c>
      <c r="GP145" s="125"/>
      <c r="GQ145" s="125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 t="shared" si="114"/>
        <v>0</v>
      </c>
      <c r="HE145" s="125"/>
      <c r="HF145" s="125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128"/>
        <v>0</v>
      </c>
      <c r="HT145" s="136"/>
      <c r="HU145" s="140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9"/>
      <c r="IG145" s="50"/>
      <c r="IH145" s="129"/>
      <c r="II145" s="50"/>
      <c r="IJ145" s="51"/>
      <c r="IK145" s="52"/>
      <c r="IL145" s="48">
        <f t="shared" si="124"/>
        <v>0</v>
      </c>
      <c r="IM145" s="136"/>
      <c r="IN145" s="140"/>
      <c r="IO145" s="51"/>
      <c r="IP145" s="52"/>
      <c r="IQ145" s="48">
        <f t="shared" si="125"/>
        <v>0</v>
      </c>
      <c r="IR145" s="51"/>
      <c r="IS145" s="52"/>
      <c r="IT145" s="48">
        <f t="shared" si="126"/>
        <v>0</v>
      </c>
      <c r="IU145" s="136"/>
      <c r="IV145" s="140"/>
      <c r="IW145" s="51"/>
      <c r="IX145" s="50"/>
      <c r="IY145" s="51"/>
      <c r="IZ145" s="50"/>
      <c r="JA145" s="129"/>
      <c r="JB145" s="50"/>
      <c r="JC145" s="51"/>
      <c r="JD145" s="50"/>
      <c r="JE145" s="51"/>
      <c r="JF145" s="50"/>
      <c r="JG145" s="51"/>
      <c r="JH145" s="52"/>
      <c r="JI145" s="48">
        <f t="shared" si="129"/>
        <v>0</v>
      </c>
      <c r="JJ145" s="136"/>
      <c r="JK145" s="140"/>
      <c r="JL145" s="51"/>
      <c r="JM145" s="50"/>
      <c r="JN145" s="51"/>
      <c r="JO145" s="52"/>
      <c r="JP145" s="48">
        <f t="shared" si="127"/>
        <v>0</v>
      </c>
      <c r="JQ145" s="51"/>
      <c r="JR145" s="52"/>
    </row>
    <row r="146" spans="1:278" ht="15" hidden="1" customHeight="1" x14ac:dyDescent="0.3">
      <c r="B146" s="37">
        <v>581</v>
      </c>
      <c r="C146" s="30" t="s">
        <v>575</v>
      </c>
      <c r="D146" s="38">
        <v>1967</v>
      </c>
      <c r="E146" s="62">
        <f t="shared" si="118"/>
        <v>50</v>
      </c>
      <c r="F146" s="47" t="s">
        <v>509</v>
      </c>
      <c r="G146" s="47"/>
      <c r="H146" s="47" t="s">
        <v>510</v>
      </c>
      <c r="I146" s="47" t="s">
        <v>511</v>
      </c>
      <c r="J146" s="48">
        <f t="shared" si="112"/>
        <v>0</v>
      </c>
      <c r="K146" s="49"/>
      <c r="L146" s="50"/>
      <c r="M146" s="51"/>
      <c r="N146" s="50"/>
      <c r="O146" s="51"/>
      <c r="P146" s="52"/>
      <c r="Q146" s="48">
        <f t="shared" si="119"/>
        <v>0</v>
      </c>
      <c r="R146" s="49"/>
      <c r="S146" s="52"/>
      <c r="T146" s="48">
        <f t="shared" si="120"/>
        <v>0</v>
      </c>
      <c r="U146" s="49"/>
      <c r="V146" s="50"/>
      <c r="W146" s="51"/>
      <c r="X146" s="52"/>
      <c r="Y146" s="53">
        <f t="shared" si="116"/>
        <v>0</v>
      </c>
      <c r="Z146" s="148"/>
      <c r="AA146" s="55"/>
      <c r="AB146" s="148"/>
      <c r="AC146" s="55"/>
      <c r="AD146" s="148"/>
      <c r="AE146" s="55"/>
      <c r="AF146" s="148"/>
      <c r="AG146" s="55"/>
      <c r="AH146" s="148"/>
      <c r="AI146" s="55"/>
      <c r="AJ146" s="148"/>
      <c r="AK146" s="55"/>
      <c r="AL146" s="148"/>
      <c r="AM146" s="55"/>
      <c r="AN146" s="148"/>
      <c r="AO146" s="88"/>
      <c r="AP146" s="95">
        <f t="shared" si="121"/>
        <v>0</v>
      </c>
      <c r="AQ146" s="97"/>
      <c r="AR146" s="92"/>
      <c r="AS146" s="89">
        <f>AU146+AW146+AY146+BA146+BC146</f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 t="shared" si="104"/>
        <v>0</v>
      </c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>BS146+BU146+BW146+BY146+CA146+CC146+CE146</f>
        <v>25</v>
      </c>
      <c r="BR146" s="51"/>
      <c r="BS146" s="50"/>
      <c r="BT146" s="51"/>
      <c r="BU146" s="50"/>
      <c r="BV146" s="51"/>
      <c r="BW146" s="50"/>
      <c r="BX146" s="51">
        <v>7</v>
      </c>
      <c r="BY146" s="50">
        <f>25</f>
        <v>25</v>
      </c>
      <c r="BZ146" s="51"/>
      <c r="CA146" s="50"/>
      <c r="CB146" s="51"/>
      <c r="CC146" s="50"/>
      <c r="CD146" s="51"/>
      <c r="CE146" s="50"/>
      <c r="CF146" s="18">
        <v>8</v>
      </c>
      <c r="CG146" s="111" t="s">
        <v>65</v>
      </c>
      <c r="CH146" s="53">
        <f>CJ146+CL146+CN146+CP146+CR146+CT146</f>
        <v>0</v>
      </c>
      <c r="CI146" s="51"/>
      <c r="CJ146" s="50"/>
      <c r="CK146" s="51"/>
      <c r="CL146" s="50"/>
      <c r="CM146" s="51"/>
      <c r="CN146" s="50"/>
      <c r="CO146" s="50"/>
      <c r="CP146" s="50"/>
      <c r="CQ146" s="51"/>
      <c r="CR146" s="50"/>
      <c r="CS146" s="51"/>
      <c r="CT146" s="108"/>
      <c r="CU146" s="53">
        <f>CW146+CY146+DA146+DC146+DE146</f>
        <v>0</v>
      </c>
      <c r="CV146" s="51"/>
      <c r="CW146" s="50"/>
      <c r="CX146" s="50"/>
      <c r="CY146" s="50"/>
      <c r="CZ146" s="51"/>
      <c r="DA146" s="50"/>
      <c r="DB146" s="51"/>
      <c r="DC146" s="50"/>
      <c r="DD146" s="51"/>
      <c r="DE146" s="108"/>
      <c r="DF146" s="53">
        <f t="shared" si="122"/>
        <v>0</v>
      </c>
      <c r="DG146" s="51"/>
      <c r="DH146" s="50"/>
      <c r="DI146" s="50"/>
      <c r="DJ146" s="50"/>
      <c r="DK146" s="51"/>
      <c r="DL146" s="108"/>
      <c r="DM146" s="53">
        <f>DO146+DQ146+DS146+DU146+DW146+DY146+EA146+EC146</f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0"/>
      <c r="DY146" s="50"/>
      <c r="DZ146" s="51"/>
      <c r="EA146" s="50"/>
      <c r="EB146" s="51"/>
      <c r="EC146" s="108"/>
      <c r="ED146" s="53">
        <f>EF146+EH146+EJ146+EL146+EN146+EP146+ER146+ET146+EV146+EX146</f>
        <v>0</v>
      </c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0"/>
      <c r="EP146" s="50"/>
      <c r="EQ146" s="51"/>
      <c r="ER146" s="50"/>
      <c r="ES146" s="50"/>
      <c r="ET146" s="50"/>
      <c r="EU146" s="50"/>
      <c r="EV146" s="50"/>
      <c r="EW146" s="51"/>
      <c r="EX146" s="108"/>
      <c r="EY146" s="53">
        <f t="shared" si="123"/>
        <v>0</v>
      </c>
      <c r="EZ146" s="51"/>
      <c r="FA146" s="50"/>
      <c r="FB146" s="51"/>
      <c r="FC146" s="108"/>
      <c r="FD146" s="53">
        <f t="shared" si="130"/>
        <v>0</v>
      </c>
      <c r="FE146" s="51"/>
      <c r="FF146" s="50"/>
      <c r="FG146" s="51"/>
      <c r="FH146" s="50"/>
      <c r="FI146" s="51"/>
      <c r="FJ146" s="50"/>
      <c r="FK146" s="50"/>
      <c r="FL146" s="50"/>
      <c r="FM146" s="51"/>
      <c r="FN146" s="50"/>
      <c r="FO146" s="51"/>
      <c r="FP146" s="108"/>
      <c r="FQ146" s="53">
        <f t="shared" si="131"/>
        <v>0</v>
      </c>
      <c r="FR146" s="122"/>
      <c r="FS146" s="122"/>
      <c r="FT146" s="51"/>
      <c r="FU146" s="50"/>
      <c r="FV146" s="51"/>
      <c r="FW146" s="50"/>
      <c r="FX146" s="50"/>
      <c r="FY146" s="50"/>
      <c r="FZ146" s="50"/>
      <c r="GA146" s="50"/>
      <c r="GB146" s="51"/>
      <c r="GC146" s="108"/>
      <c r="GD146" s="53">
        <f>GF146+GH146+GJ146+GL146+GN146</f>
        <v>0</v>
      </c>
      <c r="GE146" s="51"/>
      <c r="GF146" s="50"/>
      <c r="GG146" s="51"/>
      <c r="GH146" s="50"/>
      <c r="GI146" s="51"/>
      <c r="GJ146" s="50"/>
      <c r="GK146" s="50"/>
      <c r="GL146" s="50"/>
      <c r="GM146" s="51"/>
      <c r="GN146" s="108"/>
      <c r="GO146" s="48">
        <f>GQ146+GS146+GU146+GW146+GY146+HA146+HC146</f>
        <v>0</v>
      </c>
      <c r="GP146" s="125"/>
      <c r="GQ146" s="125"/>
      <c r="GR146" s="51"/>
      <c r="GS146" s="50"/>
      <c r="GT146" s="51"/>
      <c r="GU146" s="50"/>
      <c r="GV146" s="50"/>
      <c r="GW146" s="50"/>
      <c r="GX146" s="50"/>
      <c r="GY146" s="50"/>
      <c r="GZ146" s="50"/>
      <c r="HA146" s="50"/>
      <c r="HB146" s="51"/>
      <c r="HC146" s="108"/>
      <c r="HD146" s="48">
        <f t="shared" si="114"/>
        <v>0</v>
      </c>
      <c r="HE146" s="125"/>
      <c r="HF146" s="125"/>
      <c r="HG146" s="51"/>
      <c r="HH146" s="50"/>
      <c r="HI146" s="51"/>
      <c r="HJ146" s="50"/>
      <c r="HK146" s="50"/>
      <c r="HL146" s="50"/>
      <c r="HM146" s="50"/>
      <c r="HN146" s="50"/>
      <c r="HO146" s="50"/>
      <c r="HP146" s="50"/>
      <c r="HQ146" s="51"/>
      <c r="HR146" s="108"/>
      <c r="HS146" s="48">
        <f t="shared" si="128"/>
        <v>0</v>
      </c>
      <c r="HT146" s="136"/>
      <c r="HU146" s="140"/>
      <c r="HV146" s="51"/>
      <c r="HW146" s="50"/>
      <c r="HX146" s="51"/>
      <c r="HY146" s="50"/>
      <c r="HZ146" s="51"/>
      <c r="IA146" s="50"/>
      <c r="IB146" s="51"/>
      <c r="IC146" s="50"/>
      <c r="ID146" s="51"/>
      <c r="IE146" s="50"/>
      <c r="IF146" s="129"/>
      <c r="IG146" s="50"/>
      <c r="IH146" s="129"/>
      <c r="II146" s="50"/>
      <c r="IJ146" s="51"/>
      <c r="IK146" s="108"/>
      <c r="IL146" s="48">
        <f>IN146</f>
        <v>0</v>
      </c>
      <c r="IM146" s="136"/>
      <c r="IN146" s="140"/>
      <c r="IO146" s="18">
        <v>5</v>
      </c>
      <c r="IP146" s="111" t="s">
        <v>65</v>
      </c>
      <c r="IQ146" s="48">
        <f t="shared" si="125"/>
        <v>0</v>
      </c>
      <c r="IR146" s="51"/>
      <c r="IS146" s="108"/>
      <c r="IT146" s="48">
        <f>IV146+IX146+JB146+JD146+JF146+JH146</f>
        <v>25</v>
      </c>
      <c r="IU146" s="136">
        <v>7</v>
      </c>
      <c r="IV146" s="140">
        <f>25</f>
        <v>25</v>
      </c>
      <c r="IW146" s="51"/>
      <c r="IX146" s="50"/>
      <c r="IY146" s="18">
        <v>9</v>
      </c>
      <c r="IZ146" s="17">
        <f>8</f>
        <v>8</v>
      </c>
      <c r="JA146" s="129"/>
      <c r="JB146" s="50"/>
      <c r="JC146" s="51"/>
      <c r="JD146" s="50"/>
      <c r="JE146" s="51"/>
      <c r="JF146" s="50"/>
      <c r="JG146" s="51"/>
      <c r="JH146" s="108"/>
      <c r="JI146" s="48">
        <f t="shared" si="129"/>
        <v>0</v>
      </c>
      <c r="JJ146" s="136"/>
      <c r="JK146" s="140"/>
      <c r="JL146" s="51"/>
      <c r="JM146" s="50"/>
      <c r="JN146" s="51"/>
      <c r="JO146" s="108"/>
      <c r="JP146" s="48">
        <f t="shared" si="127"/>
        <v>0</v>
      </c>
      <c r="JQ146" s="51"/>
      <c r="JR146" s="108"/>
    </row>
    <row r="147" spans="1:278" ht="15" customHeight="1" x14ac:dyDescent="0.3">
      <c r="A147" s="176">
        <v>57</v>
      </c>
      <c r="B147" s="177">
        <v>7094</v>
      </c>
      <c r="C147" s="178" t="s">
        <v>281</v>
      </c>
      <c r="D147" s="179">
        <v>2009</v>
      </c>
      <c r="E147" s="180">
        <f t="shared" si="118"/>
        <v>31.499999999999996</v>
      </c>
      <c r="F147" s="181" t="s">
        <v>410</v>
      </c>
      <c r="G147" s="181"/>
      <c r="H147" s="47"/>
      <c r="I147" s="47"/>
      <c r="J147" s="182">
        <f t="shared" si="112"/>
        <v>0</v>
      </c>
      <c r="K147" s="49"/>
      <c r="L147" s="50"/>
      <c r="M147" s="51"/>
      <c r="N147" s="50"/>
      <c r="O147" s="51"/>
      <c r="P147" s="52"/>
      <c r="Q147" s="182">
        <f t="shared" si="119"/>
        <v>0</v>
      </c>
      <c r="R147" s="49"/>
      <c r="S147" s="52"/>
      <c r="T147" s="48">
        <f t="shared" si="120"/>
        <v>0</v>
      </c>
      <c r="U147" s="49"/>
      <c r="V147" s="50"/>
      <c r="W147" s="51"/>
      <c r="X147" s="52"/>
      <c r="Y147" s="183">
        <f t="shared" si="116"/>
        <v>0</v>
      </c>
      <c r="Z147" s="120"/>
      <c r="AA147" s="55"/>
      <c r="AB147" s="120"/>
      <c r="AC147" s="55"/>
      <c r="AD147" s="120"/>
      <c r="AE147" s="55"/>
      <c r="AF147" s="120"/>
      <c r="AG147" s="55"/>
      <c r="AH147" s="120"/>
      <c r="AI147" s="55"/>
      <c r="AJ147" s="120"/>
      <c r="AK147" s="55"/>
      <c r="AL147" s="120"/>
      <c r="AM147" s="55"/>
      <c r="AN147" s="120"/>
      <c r="AO147" s="88"/>
      <c r="AP147" s="95">
        <f t="shared" si="121"/>
        <v>0</v>
      </c>
      <c r="AQ147" s="97"/>
      <c r="AR147" s="92"/>
      <c r="AS147" s="89"/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83">
        <f t="shared" si="104"/>
        <v>0</v>
      </c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83">
        <f t="shared" ref="BQ147:BQ190" si="132">BS147+BU147+BW147+BY147+CA147+CC147+CE147+CG147</f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/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51"/>
      <c r="CT147" s="52"/>
      <c r="CU147" s="53"/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183">
        <f t="shared" si="122"/>
        <v>0</v>
      </c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101"/>
      <c r="EJ147" s="102"/>
      <c r="EK147" s="51"/>
      <c r="EL147" s="50"/>
      <c r="EM147" s="51"/>
      <c r="EN147" s="50"/>
      <c r="EO147" s="51"/>
      <c r="EP147" s="50"/>
      <c r="EQ147" s="51"/>
      <c r="ER147" s="50"/>
      <c r="ES147" s="51"/>
      <c r="ET147" s="50"/>
      <c r="EU147" s="101"/>
      <c r="EV147" s="102"/>
      <c r="EW147" s="51"/>
      <c r="EX147" s="52"/>
      <c r="EY147" s="53">
        <f t="shared" si="123"/>
        <v>0</v>
      </c>
      <c r="EZ147" s="51"/>
      <c r="FA147" s="50"/>
      <c r="FB147" s="51"/>
      <c r="FC147" s="52"/>
      <c r="FD147" s="183">
        <f t="shared" si="130"/>
        <v>0</v>
      </c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51"/>
      <c r="FP147" s="52"/>
      <c r="FQ147" s="183">
        <f t="shared" si="131"/>
        <v>31.499999999999996</v>
      </c>
      <c r="FR147" s="153"/>
      <c r="FS147" s="150"/>
      <c r="FT147" s="51"/>
      <c r="FU147" s="50"/>
      <c r="FV147" s="51">
        <v>3</v>
      </c>
      <c r="FW147" s="50">
        <f>45*0.7</f>
        <v>31.499999999999996</v>
      </c>
      <c r="FX147" s="51"/>
      <c r="FY147" s="50"/>
      <c r="FZ147" s="51"/>
      <c r="GA147" s="50"/>
      <c r="GB147" s="51"/>
      <c r="GC147" s="52"/>
      <c r="GD147" s="53"/>
      <c r="GE147" s="51"/>
      <c r="GF147" s="50"/>
      <c r="GG147" s="51"/>
      <c r="GH147" s="50"/>
      <c r="GI147" s="51"/>
      <c r="GJ147" s="50"/>
      <c r="GK147" s="51"/>
      <c r="GL147" s="50"/>
      <c r="GM147" s="51"/>
      <c r="GN147" s="52"/>
      <c r="GO147" s="48"/>
      <c r="GP147" s="136"/>
      <c r="GQ147" s="140"/>
      <c r="GR147" s="51"/>
      <c r="GS147" s="50"/>
      <c r="GT147" s="51"/>
      <c r="GU147" s="50"/>
      <c r="GV147" s="129"/>
      <c r="GW147" s="50"/>
      <c r="GX147" s="18"/>
      <c r="GY147" s="18"/>
      <c r="GZ147" s="51"/>
      <c r="HA147" s="50"/>
      <c r="HB147" s="51"/>
      <c r="HC147" s="52"/>
      <c r="HD147" s="182">
        <f t="shared" si="114"/>
        <v>0</v>
      </c>
      <c r="HE147" s="136"/>
      <c r="HF147" s="140"/>
      <c r="HG147" s="51"/>
      <c r="HH147" s="50"/>
      <c r="HI147" s="51"/>
      <c r="HJ147" s="50"/>
      <c r="HK147" s="129"/>
      <c r="HL147" s="50"/>
      <c r="HM147" s="51"/>
      <c r="HN147" s="51"/>
      <c r="HO147" s="51"/>
      <c r="HP147" s="50"/>
      <c r="HQ147" s="51"/>
      <c r="HR147" s="52"/>
      <c r="HS147" s="48">
        <f t="shared" si="128"/>
        <v>0</v>
      </c>
      <c r="HT147" s="136"/>
      <c r="HU147" s="140"/>
      <c r="HV147" s="51"/>
      <c r="HW147" s="50"/>
      <c r="HX147" s="51"/>
      <c r="HY147" s="50"/>
      <c r="HZ147" s="129"/>
      <c r="IA147" s="50"/>
      <c r="IB147" s="51"/>
      <c r="IC147" s="50"/>
      <c r="ID147" s="51"/>
      <c r="IE147" s="51"/>
      <c r="IF147" s="129"/>
      <c r="IG147" s="51"/>
      <c r="IH147" s="129"/>
      <c r="II147" s="50"/>
      <c r="IJ147" s="51"/>
      <c r="IK147" s="52"/>
      <c r="IL147" s="182">
        <f t="shared" ref="IL147:IL210" si="133">IN147+IP147</f>
        <v>0</v>
      </c>
      <c r="IM147" s="136"/>
      <c r="IN147" s="140"/>
      <c r="IO147" s="51"/>
      <c r="IP147" s="52"/>
      <c r="IQ147" s="182">
        <f t="shared" si="125"/>
        <v>0</v>
      </c>
      <c r="IR147" s="51"/>
      <c r="IS147" s="52"/>
      <c r="IT147" s="182">
        <f>IV147+IX147+IZ147+JB147+JD147+JF147+JH147</f>
        <v>0</v>
      </c>
      <c r="IU147" s="136"/>
      <c r="IV147" s="140"/>
      <c r="IW147" s="51"/>
      <c r="IX147" s="50"/>
      <c r="IY147" s="129"/>
      <c r="IZ147" s="50"/>
      <c r="JA147" s="129"/>
      <c r="JB147" s="50"/>
      <c r="JC147" s="51"/>
      <c r="JD147" s="50"/>
      <c r="JE147" s="51"/>
      <c r="JF147" s="50"/>
      <c r="JG147" s="51"/>
      <c r="JH147" s="52"/>
      <c r="JI147" s="182">
        <f t="shared" si="129"/>
        <v>0</v>
      </c>
      <c r="JJ147" s="136"/>
      <c r="JK147" s="140"/>
      <c r="JL147" s="129"/>
      <c r="JM147" s="50"/>
      <c r="JN147" s="51"/>
      <c r="JO147" s="52"/>
      <c r="JP147" s="182">
        <f t="shared" si="127"/>
        <v>0</v>
      </c>
      <c r="JQ147" s="51"/>
      <c r="JR147" s="52"/>
    </row>
    <row r="148" spans="1:278" ht="15" hidden="1" customHeight="1" x14ac:dyDescent="0.3">
      <c r="B148" s="37">
        <v>107</v>
      </c>
      <c r="C148" s="30" t="s">
        <v>663</v>
      </c>
      <c r="D148" s="38">
        <v>2011</v>
      </c>
      <c r="E148" s="62">
        <f t="shared" si="118"/>
        <v>48.75</v>
      </c>
      <c r="F148" s="47" t="s">
        <v>409</v>
      </c>
      <c r="G148" s="47"/>
      <c r="H148" s="47" t="s">
        <v>664</v>
      </c>
      <c r="I148" s="47" t="s">
        <v>612</v>
      </c>
      <c r="J148" s="48">
        <f t="shared" si="112"/>
        <v>0</v>
      </c>
      <c r="K148" s="49"/>
      <c r="L148" s="50"/>
      <c r="M148" s="51"/>
      <c r="N148" s="50"/>
      <c r="O148" s="51"/>
      <c r="P148" s="52"/>
      <c r="Q148" s="48">
        <f t="shared" si="119"/>
        <v>0</v>
      </c>
      <c r="R148" s="49"/>
      <c r="S148" s="52"/>
      <c r="T148" s="48">
        <f t="shared" si="120"/>
        <v>0</v>
      </c>
      <c r="U148" s="49"/>
      <c r="V148" s="50"/>
      <c r="W148" s="51"/>
      <c r="X148" s="52"/>
      <c r="Y148" s="53">
        <f t="shared" si="116"/>
        <v>0</v>
      </c>
      <c r="Z148" s="148"/>
      <c r="AA148" s="55"/>
      <c r="AB148" s="148"/>
      <c r="AC148" s="55"/>
      <c r="AD148" s="148"/>
      <c r="AE148" s="55"/>
      <c r="AF148" s="148"/>
      <c r="AG148" s="55"/>
      <c r="AH148" s="148"/>
      <c r="AI148" s="55"/>
      <c r="AJ148" s="148"/>
      <c r="AK148" s="55"/>
      <c r="AL148" s="148"/>
      <c r="AM148" s="55"/>
      <c r="AN148" s="148"/>
      <c r="AO148" s="88"/>
      <c r="AP148" s="95">
        <f t="shared" si="121"/>
        <v>0</v>
      </c>
      <c r="AQ148" s="97"/>
      <c r="AR148" s="92"/>
      <c r="AS148" s="89">
        <f>AU148+AW148+AY148+BA148+BC148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 t="shared" si="104"/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132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>CJ148+CL148+CN148+CP148+CR148+CT148</f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>CW148+CY148+DA148+DC148+DE148</f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 t="shared" si="122"/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101">
        <v>5</v>
      </c>
      <c r="DS148" s="102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123"/>
        <v>0</v>
      </c>
      <c r="EZ148" s="51"/>
      <c r="FA148" s="50"/>
      <c r="FB148" s="51"/>
      <c r="FC148" s="52"/>
      <c r="FD148" s="53">
        <f t="shared" si="130"/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 t="shared" si="131"/>
        <v>0</v>
      </c>
      <c r="FR148" s="122"/>
      <c r="FS148" s="122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>GF148+GH148+GJ148+GL148+GN148</f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>GQ148+GS148+GU148+GW148+GY148+HA148+HC148</f>
        <v>0</v>
      </c>
      <c r="GP148" s="125"/>
      <c r="GQ148" s="125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 t="shared" si="114"/>
        <v>0</v>
      </c>
      <c r="HE148" s="125"/>
      <c r="HF148" s="125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128"/>
        <v>0</v>
      </c>
      <c r="HT148" s="136"/>
      <c r="HU148" s="140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9"/>
      <c r="IG148" s="50"/>
      <c r="IH148" s="129"/>
      <c r="II148" s="50"/>
      <c r="IJ148" s="51"/>
      <c r="IK148" s="52"/>
      <c r="IL148" s="48">
        <f t="shared" si="133"/>
        <v>0</v>
      </c>
      <c r="IM148" s="136"/>
      <c r="IN148" s="140"/>
      <c r="IO148" s="51"/>
      <c r="IP148" s="52"/>
      <c r="IQ148" s="48">
        <f t="shared" si="125"/>
        <v>0</v>
      </c>
      <c r="IR148" s="51"/>
      <c r="IS148" s="52"/>
      <c r="IT148" s="48">
        <f>IV148+IX148+IZ148+JB148+JD148+JF148+JH148</f>
        <v>0</v>
      </c>
      <c r="IU148" s="136"/>
      <c r="IV148" s="140"/>
      <c r="IW148" s="51"/>
      <c r="IX148" s="50"/>
      <c r="IY148" s="51"/>
      <c r="IZ148" s="50"/>
      <c r="JA148" s="129"/>
      <c r="JB148" s="50"/>
      <c r="JC148" s="51"/>
      <c r="JD148" s="50"/>
      <c r="JE148" s="51"/>
      <c r="JF148" s="50"/>
      <c r="JG148" s="51"/>
      <c r="JH148" s="52"/>
      <c r="JI148" s="48">
        <f t="shared" si="129"/>
        <v>0</v>
      </c>
      <c r="JJ148" s="136"/>
      <c r="JK148" s="140"/>
      <c r="JL148" s="51"/>
      <c r="JM148" s="50"/>
      <c r="JN148" s="51"/>
      <c r="JO148" s="52"/>
      <c r="JP148" s="48">
        <f t="shared" si="127"/>
        <v>0</v>
      </c>
      <c r="JQ148" s="51"/>
      <c r="JR148" s="52"/>
    </row>
    <row r="149" spans="1:278" ht="15" customHeight="1" x14ac:dyDescent="0.3">
      <c r="A149" s="27">
        <v>58</v>
      </c>
      <c r="B149" s="37">
        <v>6732</v>
      </c>
      <c r="C149" s="30" t="s">
        <v>837</v>
      </c>
      <c r="D149" s="38">
        <v>2008</v>
      </c>
      <c r="E149" s="62">
        <f t="shared" si="118"/>
        <v>27.6</v>
      </c>
      <c r="F149" s="47" t="s">
        <v>411</v>
      </c>
      <c r="G149" s="47"/>
      <c r="H149" s="47" t="s">
        <v>450</v>
      </c>
      <c r="I149" s="47"/>
      <c r="J149" s="48">
        <f t="shared" si="112"/>
        <v>0</v>
      </c>
      <c r="K149" s="49"/>
      <c r="L149" s="50"/>
      <c r="M149" s="51"/>
      <c r="N149" s="50"/>
      <c r="O149" s="51"/>
      <c r="P149" s="52"/>
      <c r="Q149" s="48">
        <f t="shared" si="119"/>
        <v>0</v>
      </c>
      <c r="R149" s="49"/>
      <c r="S149" s="52"/>
      <c r="T149" s="48">
        <f t="shared" si="120"/>
        <v>0</v>
      </c>
      <c r="U149" s="49"/>
      <c r="V149" s="50"/>
      <c r="W149" s="51"/>
      <c r="X149" s="52"/>
      <c r="Y149" s="53">
        <f t="shared" si="116"/>
        <v>0</v>
      </c>
      <c r="Z149" s="148"/>
      <c r="AA149" s="55"/>
      <c r="AB149" s="148"/>
      <c r="AC149" s="55"/>
      <c r="AD149" s="148"/>
      <c r="AE149" s="55"/>
      <c r="AF149" s="148"/>
      <c r="AG149" s="55"/>
      <c r="AH149" s="148"/>
      <c r="AI149" s="55"/>
      <c r="AJ149" s="148"/>
      <c r="AK149" s="55"/>
      <c r="AL149" s="148"/>
      <c r="AM149" s="55"/>
      <c r="AN149" s="148"/>
      <c r="AO149" s="88"/>
      <c r="AP149" s="95">
        <f t="shared" si="121"/>
        <v>0</v>
      </c>
      <c r="AQ149" s="119"/>
      <c r="AR149" s="92"/>
      <c r="AS149" s="89"/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>
        <f t="shared" si="104"/>
        <v>0</v>
      </c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132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/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/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>
        <f t="shared" si="122"/>
        <v>0</v>
      </c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0"/>
      <c r="ET149" s="50"/>
      <c r="EU149" s="50"/>
      <c r="EV149" s="50"/>
      <c r="EW149" s="51"/>
      <c r="EX149" s="52"/>
      <c r="EY149" s="53">
        <f t="shared" si="123"/>
        <v>0</v>
      </c>
      <c r="EZ149" s="51"/>
      <c r="FA149" s="50"/>
      <c r="FB149" s="51"/>
      <c r="FC149" s="52"/>
      <c r="FD149" s="53">
        <f t="shared" si="130"/>
        <v>22</v>
      </c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>
        <v>1</v>
      </c>
      <c r="FP149" s="52">
        <f>55*0.4</f>
        <v>22</v>
      </c>
      <c r="FQ149" s="53">
        <f t="shared" si="131"/>
        <v>5.6</v>
      </c>
      <c r="FR149" s="153"/>
      <c r="FS149" s="150"/>
      <c r="FT149" s="51">
        <v>9</v>
      </c>
      <c r="FU149" s="50">
        <f>8*0.7</f>
        <v>5.6</v>
      </c>
      <c r="FV149" s="51"/>
      <c r="FW149" s="50"/>
      <c r="FX149" s="51"/>
      <c r="FY149" s="50"/>
      <c r="FZ149" s="51"/>
      <c r="GA149" s="50"/>
      <c r="GB149" s="51"/>
      <c r="GC149" s="52"/>
      <c r="GD149" s="53"/>
      <c r="GE149" s="51"/>
      <c r="GF149" s="50"/>
      <c r="GG149" s="51"/>
      <c r="GH149" s="50"/>
      <c r="GI149" s="51"/>
      <c r="GJ149" s="50"/>
      <c r="GK149" s="51"/>
      <c r="GL149" s="50"/>
      <c r="GM149" s="51"/>
      <c r="GN149" s="52"/>
      <c r="GO149" s="48"/>
      <c r="GP149" s="136"/>
      <c r="GQ149" s="140"/>
      <c r="GR149" s="51"/>
      <c r="GS149" s="50"/>
      <c r="GT149" s="51"/>
      <c r="GU149" s="50"/>
      <c r="GV149" s="129"/>
      <c r="GW149" s="50"/>
      <c r="GX149" s="51"/>
      <c r="GY149" s="50"/>
      <c r="GZ149" s="51"/>
      <c r="HA149" s="50"/>
      <c r="HB149" s="51"/>
      <c r="HC149" s="52"/>
      <c r="HD149" s="48">
        <f t="shared" si="114"/>
        <v>0</v>
      </c>
      <c r="HE149" s="136"/>
      <c r="HF149" s="140"/>
      <c r="HG149" s="51"/>
      <c r="HH149" s="50"/>
      <c r="HI149" s="51"/>
      <c r="HJ149" s="50"/>
      <c r="HK149" s="129"/>
      <c r="HL149" s="50"/>
      <c r="HM149" s="51"/>
      <c r="HN149" s="50"/>
      <c r="HO149" s="51"/>
      <c r="HP149" s="50"/>
      <c r="HQ149" s="51"/>
      <c r="HR149" s="52"/>
      <c r="HS149" s="48">
        <f t="shared" si="128"/>
        <v>0</v>
      </c>
      <c r="HT149" s="136"/>
      <c r="HU149" s="140"/>
      <c r="HV149" s="51"/>
      <c r="HW149" s="50"/>
      <c r="HX149" s="51"/>
      <c r="HY149" s="50"/>
      <c r="HZ149" s="129"/>
      <c r="IA149" s="50"/>
      <c r="IB149" s="51"/>
      <c r="IC149" s="50"/>
      <c r="ID149" s="51"/>
      <c r="IE149" s="50"/>
      <c r="IF149" s="129"/>
      <c r="IG149" s="50"/>
      <c r="IH149" s="129"/>
      <c r="II149" s="50"/>
      <c r="IJ149" s="51"/>
      <c r="IK149" s="52"/>
      <c r="IL149" s="48">
        <f t="shared" si="133"/>
        <v>0</v>
      </c>
      <c r="IM149" s="136"/>
      <c r="IN149" s="140"/>
      <c r="IO149" s="51"/>
      <c r="IP149" s="52"/>
      <c r="IQ149" s="48">
        <f t="shared" si="125"/>
        <v>0</v>
      </c>
      <c r="IR149" s="51"/>
      <c r="IS149" s="52"/>
      <c r="IT149" s="48">
        <f>IV149+IX149+IZ149+JB149+JD149+JF149+JH149</f>
        <v>0</v>
      </c>
      <c r="IU149" s="136"/>
      <c r="IV149" s="140"/>
      <c r="IW149" s="51"/>
      <c r="IX149" s="50"/>
      <c r="IY149" s="129"/>
      <c r="IZ149" s="50"/>
      <c r="JA149" s="129"/>
      <c r="JB149" s="50"/>
      <c r="JC149" s="51"/>
      <c r="JD149" s="50"/>
      <c r="JE149" s="51"/>
      <c r="JF149" s="50"/>
      <c r="JG149" s="51"/>
      <c r="JH149" s="52"/>
      <c r="JI149" s="48">
        <f t="shared" si="129"/>
        <v>0</v>
      </c>
      <c r="JJ149" s="136"/>
      <c r="JK149" s="140"/>
      <c r="JL149" s="129"/>
      <c r="JM149" s="50"/>
      <c r="JN149" s="51"/>
      <c r="JO149" s="52"/>
      <c r="JP149" s="48">
        <f t="shared" si="127"/>
        <v>0</v>
      </c>
      <c r="JQ149" s="51"/>
      <c r="JR149" s="52"/>
    </row>
    <row r="150" spans="1:278" ht="15" customHeight="1" x14ac:dyDescent="0.3">
      <c r="A150" s="176"/>
      <c r="B150" s="177">
        <v>6731</v>
      </c>
      <c r="C150" s="178" t="s">
        <v>378</v>
      </c>
      <c r="D150" s="179">
        <v>2008</v>
      </c>
      <c r="E150" s="180">
        <f t="shared" si="118"/>
        <v>27.6</v>
      </c>
      <c r="F150" s="181" t="s">
        <v>411</v>
      </c>
      <c r="G150" s="292"/>
      <c r="H150" s="47" t="s">
        <v>835</v>
      </c>
      <c r="I150" s="47" t="s">
        <v>836</v>
      </c>
      <c r="J150" s="182">
        <f t="shared" si="112"/>
        <v>0</v>
      </c>
      <c r="K150" s="49"/>
      <c r="L150" s="50"/>
      <c r="M150" s="51"/>
      <c r="N150" s="50"/>
      <c r="O150" s="51"/>
      <c r="P150" s="52"/>
      <c r="Q150" s="182">
        <f t="shared" si="119"/>
        <v>0</v>
      </c>
      <c r="R150" s="49"/>
      <c r="S150" s="52"/>
      <c r="T150" s="48">
        <f t="shared" si="120"/>
        <v>0</v>
      </c>
      <c r="U150" s="49"/>
      <c r="V150" s="50"/>
      <c r="W150" s="51"/>
      <c r="X150" s="52"/>
      <c r="Y150" s="183">
        <f t="shared" si="116"/>
        <v>0</v>
      </c>
      <c r="Z150" s="148"/>
      <c r="AA150" s="55"/>
      <c r="AB150" s="148"/>
      <c r="AC150" s="55"/>
      <c r="AD150" s="148"/>
      <c r="AE150" s="55"/>
      <c r="AF150" s="148"/>
      <c r="AG150" s="55"/>
      <c r="AH150" s="148"/>
      <c r="AI150" s="55"/>
      <c r="AJ150" s="148"/>
      <c r="AK150" s="55"/>
      <c r="AL150" s="148"/>
      <c r="AM150" s="55"/>
      <c r="AN150" s="148"/>
      <c r="AO150" s="88"/>
      <c r="AP150" s="95">
        <f t="shared" si="121"/>
        <v>0</v>
      </c>
      <c r="AQ150" s="97"/>
      <c r="AR150" s="92"/>
      <c r="AS150" s="89"/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83">
        <f t="shared" si="104"/>
        <v>0</v>
      </c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83">
        <f t="shared" si="132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/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/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183">
        <f t="shared" si="122"/>
        <v>0</v>
      </c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123"/>
        <v>0</v>
      </c>
      <c r="EZ150" s="51"/>
      <c r="FA150" s="50"/>
      <c r="FB150" s="51"/>
      <c r="FC150" s="52"/>
      <c r="FD150" s="183">
        <f t="shared" si="130"/>
        <v>22</v>
      </c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>
        <v>1</v>
      </c>
      <c r="FP150" s="52">
        <f>55*0.4</f>
        <v>22</v>
      </c>
      <c r="FQ150" s="183">
        <f t="shared" si="131"/>
        <v>5.6</v>
      </c>
      <c r="FR150" s="153"/>
      <c r="FS150" s="150"/>
      <c r="FT150" s="51">
        <v>9</v>
      </c>
      <c r="FU150" s="50">
        <f>8*0.7</f>
        <v>5.6</v>
      </c>
      <c r="FV150" s="51"/>
      <c r="FW150" s="50"/>
      <c r="FX150" s="51"/>
      <c r="FY150" s="50"/>
      <c r="FZ150" s="51"/>
      <c r="GA150" s="50"/>
      <c r="GB150" s="51"/>
      <c r="GC150" s="52"/>
      <c r="GD150" s="53"/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/>
      <c r="GP150" s="136"/>
      <c r="GQ150" s="140"/>
      <c r="GR150" s="51"/>
      <c r="GS150" s="50"/>
      <c r="GT150" s="51"/>
      <c r="GU150" s="50"/>
      <c r="GV150" s="129"/>
      <c r="GW150" s="50"/>
      <c r="GX150" s="51"/>
      <c r="GY150" s="50"/>
      <c r="GZ150" s="51"/>
      <c r="HA150" s="50"/>
      <c r="HB150" s="51"/>
      <c r="HC150" s="52"/>
      <c r="HD150" s="182">
        <f t="shared" si="114"/>
        <v>0</v>
      </c>
      <c r="HE150" s="136"/>
      <c r="HF150" s="140"/>
      <c r="HG150" s="51"/>
      <c r="HH150" s="50"/>
      <c r="HI150" s="51"/>
      <c r="HJ150" s="50"/>
      <c r="HK150" s="129"/>
      <c r="HL150" s="50"/>
      <c r="HM150" s="51"/>
      <c r="HN150" s="50"/>
      <c r="HO150" s="51"/>
      <c r="HP150" s="50"/>
      <c r="HQ150" s="51"/>
      <c r="HR150" s="52"/>
      <c r="HS150" s="48">
        <f t="shared" si="128"/>
        <v>0</v>
      </c>
      <c r="HT150" s="136"/>
      <c r="HU150" s="140"/>
      <c r="HV150" s="51"/>
      <c r="HW150" s="50"/>
      <c r="HX150" s="51"/>
      <c r="HY150" s="50"/>
      <c r="HZ150" s="129"/>
      <c r="IA150" s="50"/>
      <c r="IB150" s="51"/>
      <c r="IC150" s="50"/>
      <c r="ID150" s="51"/>
      <c r="IE150" s="50"/>
      <c r="IF150" s="129"/>
      <c r="IG150" s="50"/>
      <c r="IH150" s="129"/>
      <c r="II150" s="50"/>
      <c r="IJ150" s="51"/>
      <c r="IK150" s="52"/>
      <c r="IL150" s="182">
        <f t="shared" si="133"/>
        <v>0</v>
      </c>
      <c r="IM150" s="136"/>
      <c r="IN150" s="140"/>
      <c r="IO150" s="51"/>
      <c r="IP150" s="52"/>
      <c r="IQ150" s="182">
        <f t="shared" si="125"/>
        <v>0</v>
      </c>
      <c r="IR150" s="51"/>
      <c r="IS150" s="52"/>
      <c r="IT150" s="182">
        <f>IV150+IX150+IZ150+JB150+JD150+JF150+JH150</f>
        <v>0</v>
      </c>
      <c r="IU150" s="136"/>
      <c r="IV150" s="140"/>
      <c r="IW150" s="51"/>
      <c r="IX150" s="50"/>
      <c r="IY150" s="129"/>
      <c r="IZ150" s="50"/>
      <c r="JA150" s="129"/>
      <c r="JB150" s="50"/>
      <c r="JC150" s="51"/>
      <c r="JD150" s="50"/>
      <c r="JE150" s="51"/>
      <c r="JF150" s="50"/>
      <c r="JG150" s="51"/>
      <c r="JH150" s="52"/>
      <c r="JI150" s="182">
        <f t="shared" si="129"/>
        <v>0</v>
      </c>
      <c r="JJ150" s="136"/>
      <c r="JK150" s="140"/>
      <c r="JL150" s="129"/>
      <c r="JM150" s="50"/>
      <c r="JN150" s="51"/>
      <c r="JO150" s="52"/>
      <c r="JP150" s="182">
        <f t="shared" si="127"/>
        <v>0</v>
      </c>
      <c r="JQ150" s="51"/>
      <c r="JR150" s="52"/>
    </row>
    <row r="151" spans="1:278" ht="15" customHeight="1" x14ac:dyDescent="0.3">
      <c r="A151" s="27">
        <v>60</v>
      </c>
      <c r="B151" s="37">
        <v>6971</v>
      </c>
      <c r="C151" s="30" t="s">
        <v>909</v>
      </c>
      <c r="D151" s="38">
        <v>2009</v>
      </c>
      <c r="E151" s="62">
        <f t="shared" si="118"/>
        <v>26</v>
      </c>
      <c r="F151" s="47" t="s">
        <v>427</v>
      </c>
      <c r="G151" s="47"/>
      <c r="H151" s="47" t="s">
        <v>548</v>
      </c>
      <c r="I151" s="47"/>
      <c r="J151" s="48">
        <f t="shared" si="112"/>
        <v>0</v>
      </c>
      <c r="K151" s="49"/>
      <c r="L151" s="50"/>
      <c r="M151" s="51"/>
      <c r="N151" s="50"/>
      <c r="O151" s="51"/>
      <c r="P151" s="52"/>
      <c r="Q151" s="48">
        <f t="shared" si="119"/>
        <v>0</v>
      </c>
      <c r="R151" s="49"/>
      <c r="S151" s="52"/>
      <c r="T151" s="48">
        <f t="shared" si="120"/>
        <v>0</v>
      </c>
      <c r="U151" s="49"/>
      <c r="V151" s="50"/>
      <c r="W151" s="51"/>
      <c r="X151" s="52"/>
      <c r="Y151" s="53">
        <f t="shared" si="116"/>
        <v>0</v>
      </c>
      <c r="Z151" s="110"/>
      <c r="AA151" s="55"/>
      <c r="AB151" s="110"/>
      <c r="AC151" s="55"/>
      <c r="AD151" s="110"/>
      <c r="AE151" s="55"/>
      <c r="AF151" s="110"/>
      <c r="AG151" s="55"/>
      <c r="AH151" s="54"/>
      <c r="AI151" s="55"/>
      <c r="AJ151" s="110"/>
      <c r="AK151" s="55"/>
      <c r="AL151" s="120"/>
      <c r="AM151" s="55"/>
      <c r="AN151" s="110"/>
      <c r="AO151" s="88"/>
      <c r="AP151" s="95">
        <f t="shared" si="121"/>
        <v>0</v>
      </c>
      <c r="AQ151" s="97"/>
      <c r="AR151" s="92"/>
      <c r="AS151" s="89"/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>
        <f t="shared" si="104"/>
        <v>0</v>
      </c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132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/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/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>
        <f t="shared" si="122"/>
        <v>0</v>
      </c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51"/>
      <c r="EP151" s="50"/>
      <c r="EQ151" s="51"/>
      <c r="ER151" s="50"/>
      <c r="ES151" s="50"/>
      <c r="ET151" s="50"/>
      <c r="EU151" s="50"/>
      <c r="EV151" s="50"/>
      <c r="EW151" s="51"/>
      <c r="EX151" s="52"/>
      <c r="EY151" s="53">
        <f t="shared" si="123"/>
        <v>0</v>
      </c>
      <c r="EZ151" s="51"/>
      <c r="FA151" s="50"/>
      <c r="FB151" s="51"/>
      <c r="FC151" s="52"/>
      <c r="FD151" s="53">
        <f t="shared" si="130"/>
        <v>0</v>
      </c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>
        <f t="shared" si="131"/>
        <v>0</v>
      </c>
      <c r="FR151" s="153"/>
      <c r="FS151" s="150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/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/>
      <c r="GP151" s="136"/>
      <c r="GQ151" s="140"/>
      <c r="GR151" s="51"/>
      <c r="GS151" s="50"/>
      <c r="GT151" s="51"/>
      <c r="GU151" s="50"/>
      <c r="GV151" s="129"/>
      <c r="GW151" s="50"/>
      <c r="GX151" s="51"/>
      <c r="GY151" s="50"/>
      <c r="GZ151" s="51"/>
      <c r="HA151" s="50"/>
      <c r="HB151" s="51"/>
      <c r="HC151" s="52"/>
      <c r="HD151" s="48">
        <f t="shared" si="114"/>
        <v>0</v>
      </c>
      <c r="HE151" s="136"/>
      <c r="HF151" s="140"/>
      <c r="HG151" s="51"/>
      <c r="HH151" s="50"/>
      <c r="HI151" s="51"/>
      <c r="HJ151" s="50"/>
      <c r="HK151" s="129"/>
      <c r="HL151" s="50"/>
      <c r="HM151" s="51"/>
      <c r="HN151" s="50"/>
      <c r="HO151" s="51"/>
      <c r="HP151" s="50"/>
      <c r="HQ151" s="51"/>
      <c r="HR151" s="52"/>
      <c r="HS151" s="48">
        <f t="shared" si="128"/>
        <v>0</v>
      </c>
      <c r="HT151" s="136"/>
      <c r="HU151" s="140"/>
      <c r="HV151" s="51"/>
      <c r="HW151" s="50"/>
      <c r="HX151" s="51"/>
      <c r="HY151" s="50"/>
      <c r="HZ151" s="129"/>
      <c r="IA151" s="50"/>
      <c r="IB151" s="51"/>
      <c r="IC151" s="50"/>
      <c r="ID151" s="51"/>
      <c r="IE151" s="50"/>
      <c r="IF151" s="129"/>
      <c r="IG151" s="50"/>
      <c r="IH151" s="129"/>
      <c r="II151" s="50"/>
      <c r="IJ151" s="51"/>
      <c r="IK151" s="52"/>
      <c r="IL151" s="48">
        <f t="shared" si="133"/>
        <v>0</v>
      </c>
      <c r="IM151" s="136"/>
      <c r="IN151" s="140"/>
      <c r="IO151" s="51"/>
      <c r="IP151" s="52"/>
      <c r="IQ151" s="48">
        <f t="shared" si="125"/>
        <v>0</v>
      </c>
      <c r="IR151" s="51"/>
      <c r="IS151" s="52"/>
      <c r="IT151" s="48">
        <f>IV151+IX151+IZ151+JB151+JD151+JH151</f>
        <v>26</v>
      </c>
      <c r="IU151" s="136"/>
      <c r="IV151" s="140"/>
      <c r="IW151" s="51"/>
      <c r="IX151" s="50"/>
      <c r="IY151" s="129">
        <v>5</v>
      </c>
      <c r="IZ151" s="50">
        <f>26</f>
        <v>26</v>
      </c>
      <c r="JA151" s="129"/>
      <c r="JB151" s="50"/>
      <c r="JC151" s="51"/>
      <c r="JD151" s="50"/>
      <c r="JE151" s="18">
        <v>4</v>
      </c>
      <c r="JF151" s="17">
        <f>20</f>
        <v>20</v>
      </c>
      <c r="JG151" s="51"/>
      <c r="JH151" s="52"/>
      <c r="JI151" s="48">
        <f t="shared" si="129"/>
        <v>0</v>
      </c>
      <c r="JJ151" s="136"/>
      <c r="JK151" s="140"/>
      <c r="JL151" s="129"/>
      <c r="JM151" s="50"/>
      <c r="JN151" s="51"/>
      <c r="JO151" s="52"/>
      <c r="JP151" s="48">
        <f t="shared" si="127"/>
        <v>0</v>
      </c>
      <c r="JQ151" s="51"/>
      <c r="JR151" s="52"/>
    </row>
    <row r="152" spans="1:278" ht="15" customHeight="1" x14ac:dyDescent="0.3">
      <c r="A152" s="176">
        <v>61</v>
      </c>
      <c r="B152" s="177">
        <v>6318</v>
      </c>
      <c r="C152" s="178" t="s">
        <v>841</v>
      </c>
      <c r="D152" s="179">
        <v>2009</v>
      </c>
      <c r="E152" s="180">
        <f t="shared" si="118"/>
        <v>25.2</v>
      </c>
      <c r="F152" s="181" t="s">
        <v>412</v>
      </c>
      <c r="G152" s="292"/>
      <c r="H152" s="47" t="s">
        <v>431</v>
      </c>
      <c r="I152" s="62"/>
      <c r="J152" s="182">
        <f t="shared" si="112"/>
        <v>4</v>
      </c>
      <c r="K152" s="49"/>
      <c r="L152" s="50"/>
      <c r="M152" s="51"/>
      <c r="N152" s="50"/>
      <c r="O152" s="51">
        <v>9</v>
      </c>
      <c r="P152" s="52">
        <f>10*0.4</f>
        <v>4</v>
      </c>
      <c r="Q152" s="182">
        <f t="shared" si="119"/>
        <v>0</v>
      </c>
      <c r="R152" s="49"/>
      <c r="S152" s="52"/>
      <c r="T152" s="48">
        <f t="shared" si="120"/>
        <v>0</v>
      </c>
      <c r="U152" s="49"/>
      <c r="V152" s="50"/>
      <c r="W152" s="51"/>
      <c r="X152" s="52"/>
      <c r="Y152" s="183">
        <f t="shared" si="116"/>
        <v>0</v>
      </c>
      <c r="Z152" s="148"/>
      <c r="AA152" s="55"/>
      <c r="AB152" s="148"/>
      <c r="AC152" s="55"/>
      <c r="AD152" s="148"/>
      <c r="AE152" s="55"/>
      <c r="AF152" s="148"/>
      <c r="AG152" s="55"/>
      <c r="AH152" s="120"/>
      <c r="AI152" s="55"/>
      <c r="AJ152" s="148"/>
      <c r="AK152" s="55"/>
      <c r="AL152" s="148"/>
      <c r="AM152" s="55"/>
      <c r="AN152" s="148"/>
      <c r="AO152" s="88"/>
      <c r="AP152" s="95">
        <f t="shared" si="121"/>
        <v>0</v>
      </c>
      <c r="AQ152" s="97"/>
      <c r="AR152" s="92"/>
      <c r="AS152" s="89"/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83">
        <f t="shared" si="104"/>
        <v>0</v>
      </c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83">
        <f t="shared" si="132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/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/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183">
        <f t="shared" si="122"/>
        <v>0</v>
      </c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1"/>
      <c r="ET152" s="50"/>
      <c r="EU152" s="51"/>
      <c r="EV152" s="50"/>
      <c r="EW152" s="51"/>
      <c r="EX152" s="52"/>
      <c r="EY152" s="53">
        <f t="shared" si="123"/>
        <v>0</v>
      </c>
      <c r="EZ152" s="51"/>
      <c r="FA152" s="50"/>
      <c r="FB152" s="51"/>
      <c r="FC152" s="52"/>
      <c r="FD152" s="183">
        <f t="shared" si="130"/>
        <v>7.2</v>
      </c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>
        <v>5</v>
      </c>
      <c r="FP152" s="52">
        <f>18*0.4</f>
        <v>7.2</v>
      </c>
      <c r="FQ152" s="183">
        <f>FS152+FU152+FW152+GA152</f>
        <v>14</v>
      </c>
      <c r="FR152" s="153"/>
      <c r="FS152" s="150"/>
      <c r="FT152" s="51"/>
      <c r="FU152" s="50"/>
      <c r="FV152" s="51"/>
      <c r="FW152" s="50"/>
      <c r="FX152" s="18">
        <v>6</v>
      </c>
      <c r="FY152" s="17">
        <f>15*0.7</f>
        <v>10.5</v>
      </c>
      <c r="FZ152" s="51">
        <v>4</v>
      </c>
      <c r="GA152" s="50">
        <f>20*0.7</f>
        <v>14</v>
      </c>
      <c r="GB152" s="18">
        <v>4</v>
      </c>
      <c r="GC152" s="124">
        <f>20*0.7</f>
        <v>14</v>
      </c>
      <c r="GD152" s="53"/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/>
      <c r="GP152" s="136"/>
      <c r="GQ152" s="140"/>
      <c r="GR152" s="51"/>
      <c r="GS152" s="50"/>
      <c r="GT152" s="51"/>
      <c r="GU152" s="50"/>
      <c r="GV152" s="129"/>
      <c r="GW152" s="50"/>
      <c r="GX152" s="51"/>
      <c r="GY152" s="50"/>
      <c r="GZ152" s="51"/>
      <c r="HA152" s="50"/>
      <c r="HB152" s="51"/>
      <c r="HC152" s="52"/>
      <c r="HD152" s="182">
        <f t="shared" si="114"/>
        <v>0</v>
      </c>
      <c r="HE152" s="136"/>
      <c r="HF152" s="140"/>
      <c r="HG152" s="51"/>
      <c r="HH152" s="50"/>
      <c r="HI152" s="51"/>
      <c r="HJ152" s="50"/>
      <c r="HK152" s="129"/>
      <c r="HL152" s="50"/>
      <c r="HM152" s="51"/>
      <c r="HN152" s="50"/>
      <c r="HO152" s="51"/>
      <c r="HP152" s="50"/>
      <c r="HQ152" s="51"/>
      <c r="HR152" s="52"/>
      <c r="HS152" s="48">
        <f t="shared" si="128"/>
        <v>0</v>
      </c>
      <c r="HT152" s="136"/>
      <c r="HU152" s="140"/>
      <c r="HV152" s="51"/>
      <c r="HW152" s="50"/>
      <c r="HX152" s="51"/>
      <c r="HY152" s="50"/>
      <c r="HZ152" s="129"/>
      <c r="IA152" s="50"/>
      <c r="IB152" s="51"/>
      <c r="IC152" s="50"/>
      <c r="ID152" s="51"/>
      <c r="IE152" s="50"/>
      <c r="IF152" s="129"/>
      <c r="IG152" s="50"/>
      <c r="IH152" s="129"/>
      <c r="II152" s="50"/>
      <c r="IJ152" s="51"/>
      <c r="IK152" s="52"/>
      <c r="IL152" s="182">
        <f t="shared" si="133"/>
        <v>0</v>
      </c>
      <c r="IM152" s="136"/>
      <c r="IN152" s="140"/>
      <c r="IO152" s="51"/>
      <c r="IP152" s="52"/>
      <c r="IQ152" s="182">
        <f t="shared" si="125"/>
        <v>0</v>
      </c>
      <c r="IR152" s="51"/>
      <c r="IS152" s="52"/>
      <c r="IT152" s="182">
        <f t="shared" ref="IT152:IT163" si="134">IV152+IX152+IZ152+JB152+JD152+JF152+JH152</f>
        <v>0</v>
      </c>
      <c r="IU152" s="136"/>
      <c r="IV152" s="140"/>
      <c r="IW152" s="51"/>
      <c r="IX152" s="50"/>
      <c r="IY152" s="129"/>
      <c r="IZ152" s="50"/>
      <c r="JA152" s="129"/>
      <c r="JB152" s="50"/>
      <c r="JC152" s="51"/>
      <c r="JD152" s="50"/>
      <c r="JE152" s="51"/>
      <c r="JF152" s="50"/>
      <c r="JG152" s="51"/>
      <c r="JH152" s="52"/>
      <c r="JI152" s="182">
        <f t="shared" si="129"/>
        <v>0</v>
      </c>
      <c r="JJ152" s="136"/>
      <c r="JK152" s="140"/>
      <c r="JL152" s="129"/>
      <c r="JM152" s="50"/>
      <c r="JN152" s="51"/>
      <c r="JO152" s="52"/>
      <c r="JP152" s="182">
        <f t="shared" si="127"/>
        <v>0</v>
      </c>
      <c r="JQ152" s="51"/>
      <c r="JR152" s="52"/>
    </row>
    <row r="153" spans="1:278" ht="15" customHeight="1" x14ac:dyDescent="0.3">
      <c r="A153" s="27">
        <v>62</v>
      </c>
      <c r="B153" s="37">
        <v>6694</v>
      </c>
      <c r="C153" s="30" t="s">
        <v>852</v>
      </c>
      <c r="D153" s="38">
        <v>2008</v>
      </c>
      <c r="E153" s="62">
        <f t="shared" si="118"/>
        <v>24.6</v>
      </c>
      <c r="F153" s="47" t="s">
        <v>410</v>
      </c>
      <c r="G153" s="47"/>
      <c r="H153" s="47" t="s">
        <v>853</v>
      </c>
      <c r="I153" s="47" t="s">
        <v>854</v>
      </c>
      <c r="J153" s="48">
        <f t="shared" si="112"/>
        <v>0</v>
      </c>
      <c r="K153" s="49"/>
      <c r="L153" s="50"/>
      <c r="M153" s="51"/>
      <c r="N153" s="50"/>
      <c r="O153" s="51"/>
      <c r="P153" s="52"/>
      <c r="Q153" s="48">
        <f t="shared" si="119"/>
        <v>0</v>
      </c>
      <c r="R153" s="49"/>
      <c r="S153" s="52"/>
      <c r="T153" s="48">
        <f t="shared" si="120"/>
        <v>0</v>
      </c>
      <c r="U153" s="49"/>
      <c r="V153" s="50"/>
      <c r="W153" s="51"/>
      <c r="X153" s="52"/>
      <c r="Y153" s="53">
        <f t="shared" si="116"/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5">
        <f t="shared" si="121"/>
        <v>0</v>
      </c>
      <c r="AQ153" s="97"/>
      <c r="AR153" s="92"/>
      <c r="AS153" s="89"/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>
        <f t="shared" si="104"/>
        <v>0</v>
      </c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 t="shared" si="132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/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/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>
        <f t="shared" si="122"/>
        <v>0</v>
      </c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0"/>
      <c r="ET153" s="50"/>
      <c r="EU153" s="50"/>
      <c r="EV153" s="50"/>
      <c r="EW153" s="51"/>
      <c r="EX153" s="52"/>
      <c r="EY153" s="53">
        <f t="shared" si="123"/>
        <v>0</v>
      </c>
      <c r="EZ153" s="51"/>
      <c r="FA153" s="50"/>
      <c r="FB153" s="51"/>
      <c r="FC153" s="52"/>
      <c r="FD153" s="53">
        <f t="shared" si="130"/>
        <v>12</v>
      </c>
      <c r="FE153" s="51">
        <v>6</v>
      </c>
      <c r="FF153" s="50">
        <f>30*0.4</f>
        <v>12</v>
      </c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>
        <f t="shared" ref="FQ153:FQ158" si="135">FS153+FU153+FW153+FY153+GA153+GC153</f>
        <v>0</v>
      </c>
      <c r="FR153" s="153"/>
      <c r="FS153" s="150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/>
      <c r="GE153" s="51"/>
      <c r="GF153" s="50"/>
      <c r="GG153" s="51"/>
      <c r="GH153" s="50"/>
      <c r="GI153" s="51"/>
      <c r="GJ153" s="50"/>
      <c r="GK153" s="51"/>
      <c r="GL153" s="50"/>
      <c r="GM153" s="51"/>
      <c r="GN153" s="52"/>
      <c r="GO153" s="48"/>
      <c r="GP153" s="136"/>
      <c r="GQ153" s="140"/>
      <c r="GR153" s="51"/>
      <c r="GS153" s="50"/>
      <c r="GT153" s="51"/>
      <c r="GU153" s="50"/>
      <c r="GV153" s="129"/>
      <c r="GW153" s="50"/>
      <c r="GX153" s="18"/>
      <c r="GY153" s="18"/>
      <c r="GZ153" s="51"/>
      <c r="HA153" s="50"/>
      <c r="HB153" s="51"/>
      <c r="HC153" s="52"/>
      <c r="HD153" s="48">
        <f t="shared" si="114"/>
        <v>0</v>
      </c>
      <c r="HE153" s="136"/>
      <c r="HF153" s="140"/>
      <c r="HG153" s="51"/>
      <c r="HH153" s="50"/>
      <c r="HI153" s="51"/>
      <c r="HJ153" s="50"/>
      <c r="HK153" s="129"/>
      <c r="HL153" s="50"/>
      <c r="HM153" s="51"/>
      <c r="HN153" s="51"/>
      <c r="HO153" s="51"/>
      <c r="HP153" s="50"/>
      <c r="HQ153" s="51"/>
      <c r="HR153" s="52"/>
      <c r="HS153" s="48">
        <f t="shared" si="128"/>
        <v>0</v>
      </c>
      <c r="HT153" s="136"/>
      <c r="HU153" s="140"/>
      <c r="HV153" s="51"/>
      <c r="HW153" s="50"/>
      <c r="HX153" s="51"/>
      <c r="HY153" s="50"/>
      <c r="HZ153" s="129"/>
      <c r="IA153" s="50"/>
      <c r="IB153" s="51"/>
      <c r="IC153" s="50"/>
      <c r="ID153" s="51"/>
      <c r="IE153" s="51"/>
      <c r="IF153" s="129"/>
      <c r="IG153" s="51"/>
      <c r="IH153" s="129"/>
      <c r="II153" s="50"/>
      <c r="IJ153" s="51"/>
      <c r="IK153" s="52"/>
      <c r="IL153" s="48">
        <f t="shared" si="133"/>
        <v>0</v>
      </c>
      <c r="IM153" s="136"/>
      <c r="IN153" s="140"/>
      <c r="IO153" s="51"/>
      <c r="IP153" s="52"/>
      <c r="IQ153" s="48">
        <f t="shared" si="125"/>
        <v>0</v>
      </c>
      <c r="IR153" s="51"/>
      <c r="IS153" s="52"/>
      <c r="IT153" s="48">
        <f t="shared" si="134"/>
        <v>0</v>
      </c>
      <c r="IU153" s="136"/>
      <c r="IV153" s="140"/>
      <c r="IW153" s="51"/>
      <c r="IX153" s="50"/>
      <c r="IY153" s="129"/>
      <c r="IZ153" s="50"/>
      <c r="JA153" s="129"/>
      <c r="JB153" s="50"/>
      <c r="JC153" s="51"/>
      <c r="JD153" s="50"/>
      <c r="JE153" s="51"/>
      <c r="JF153" s="50"/>
      <c r="JG153" s="51"/>
      <c r="JH153" s="52"/>
      <c r="JI153" s="48">
        <f t="shared" si="129"/>
        <v>12.6</v>
      </c>
      <c r="JJ153" s="136"/>
      <c r="JK153" s="140"/>
      <c r="JL153" s="129"/>
      <c r="JM153" s="50"/>
      <c r="JN153" s="51">
        <v>7</v>
      </c>
      <c r="JO153" s="52">
        <f>18*0.7</f>
        <v>12.6</v>
      </c>
      <c r="JP153" s="48">
        <f t="shared" si="127"/>
        <v>0</v>
      </c>
      <c r="JQ153" s="51"/>
      <c r="JR153" s="52"/>
    </row>
    <row r="154" spans="1:278" ht="15" customHeight="1" x14ac:dyDescent="0.3">
      <c r="A154" s="176">
        <v>63</v>
      </c>
      <c r="B154" s="177">
        <v>7320</v>
      </c>
      <c r="C154" s="178" t="s">
        <v>289</v>
      </c>
      <c r="D154" s="179">
        <v>2010</v>
      </c>
      <c r="E154" s="180">
        <f t="shared" si="118"/>
        <v>24.5</v>
      </c>
      <c r="F154" s="181" t="s">
        <v>407</v>
      </c>
      <c r="G154" s="181"/>
      <c r="H154" s="47" t="s">
        <v>422</v>
      </c>
      <c r="I154" s="47"/>
      <c r="J154" s="182">
        <f t="shared" si="112"/>
        <v>0</v>
      </c>
      <c r="K154" s="49"/>
      <c r="L154" s="50"/>
      <c r="M154" s="51"/>
      <c r="N154" s="50"/>
      <c r="O154" s="51"/>
      <c r="P154" s="52"/>
      <c r="Q154" s="182">
        <f t="shared" si="119"/>
        <v>0</v>
      </c>
      <c r="R154" s="49"/>
      <c r="S154" s="52"/>
      <c r="T154" s="48">
        <f t="shared" si="120"/>
        <v>0</v>
      </c>
      <c r="U154" s="49"/>
      <c r="V154" s="50"/>
      <c r="W154" s="51"/>
      <c r="X154" s="52"/>
      <c r="Y154" s="183">
        <f t="shared" si="116"/>
        <v>0</v>
      </c>
      <c r="Z154" s="54"/>
      <c r="AA154" s="55"/>
      <c r="AB154" s="54"/>
      <c r="AC154" s="55"/>
      <c r="AD154" s="54"/>
      <c r="AE154" s="55"/>
      <c r="AF154" s="54"/>
      <c r="AG154" s="55"/>
      <c r="AH154" s="120"/>
      <c r="AI154" s="55"/>
      <c r="AJ154" s="54"/>
      <c r="AK154" s="55"/>
      <c r="AL154" s="120"/>
      <c r="AM154" s="55"/>
      <c r="AN154" s="54"/>
      <c r="AO154" s="88"/>
      <c r="AP154" s="95">
        <f t="shared" si="121"/>
        <v>0</v>
      </c>
      <c r="AQ154" s="97"/>
      <c r="AR154" s="92"/>
      <c r="AS154" s="89"/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83">
        <f t="shared" si="104"/>
        <v>0</v>
      </c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83">
        <f t="shared" si="132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/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/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183">
        <f t="shared" si="122"/>
        <v>0</v>
      </c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101"/>
      <c r="EP154" s="102"/>
      <c r="EQ154" s="51"/>
      <c r="ER154" s="50"/>
      <c r="ES154" s="51"/>
      <c r="ET154" s="50"/>
      <c r="EU154" s="101"/>
      <c r="EV154" s="102"/>
      <c r="EW154" s="51"/>
      <c r="EX154" s="52"/>
      <c r="EY154" s="53">
        <f t="shared" si="123"/>
        <v>0</v>
      </c>
      <c r="EZ154" s="51"/>
      <c r="FA154" s="50"/>
      <c r="FB154" s="51"/>
      <c r="FC154" s="52"/>
      <c r="FD154" s="183">
        <f t="shared" si="130"/>
        <v>0</v>
      </c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183">
        <f t="shared" si="135"/>
        <v>0</v>
      </c>
      <c r="FR154" s="153"/>
      <c r="FS154" s="150"/>
      <c r="FT154" s="51"/>
      <c r="FU154" s="50"/>
      <c r="FV154" s="51"/>
      <c r="FW154" s="50"/>
      <c r="FX154" s="51"/>
      <c r="FY154" s="50"/>
      <c r="FZ154" s="51"/>
      <c r="GA154" s="50"/>
      <c r="GB154" s="51"/>
      <c r="GC154" s="52"/>
      <c r="GD154" s="53"/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/>
      <c r="GP154" s="136"/>
      <c r="GQ154" s="140"/>
      <c r="GR154" s="51"/>
      <c r="GS154" s="50"/>
      <c r="GT154" s="51"/>
      <c r="GU154" s="50"/>
      <c r="GV154" s="129"/>
      <c r="GW154" s="50"/>
      <c r="GX154" s="51"/>
      <c r="GY154" s="50"/>
      <c r="GZ154" s="51"/>
      <c r="HA154" s="50"/>
      <c r="HB154" s="51"/>
      <c r="HC154" s="52"/>
      <c r="HD154" s="182">
        <f t="shared" si="114"/>
        <v>0</v>
      </c>
      <c r="HE154" s="136"/>
      <c r="HF154" s="140"/>
      <c r="HG154" s="51"/>
      <c r="HH154" s="50"/>
      <c r="HI154" s="51"/>
      <c r="HJ154" s="50"/>
      <c r="HK154" s="129"/>
      <c r="HL154" s="50"/>
      <c r="HM154" s="51"/>
      <c r="HN154" s="50"/>
      <c r="HO154" s="51"/>
      <c r="HP154" s="50"/>
      <c r="HQ154" s="51"/>
      <c r="HR154" s="52"/>
      <c r="HS154" s="48">
        <f t="shared" si="128"/>
        <v>0</v>
      </c>
      <c r="HT154" s="136"/>
      <c r="HU154" s="140"/>
      <c r="HV154" s="51"/>
      <c r="HW154" s="50"/>
      <c r="HX154" s="51"/>
      <c r="HY154" s="50"/>
      <c r="HZ154" s="129"/>
      <c r="IA154" s="50"/>
      <c r="IB154" s="51"/>
      <c r="IC154" s="50"/>
      <c r="ID154" s="51"/>
      <c r="IE154" s="50"/>
      <c r="IF154" s="129"/>
      <c r="IG154" s="50"/>
      <c r="IH154" s="129"/>
      <c r="II154" s="50"/>
      <c r="IJ154" s="51"/>
      <c r="IK154" s="52"/>
      <c r="IL154" s="182">
        <f t="shared" si="133"/>
        <v>0</v>
      </c>
      <c r="IM154" s="136"/>
      <c r="IN154" s="140"/>
      <c r="IO154" s="51"/>
      <c r="IP154" s="52"/>
      <c r="IQ154" s="182">
        <f t="shared" si="125"/>
        <v>0</v>
      </c>
      <c r="IR154" s="51"/>
      <c r="IS154" s="52"/>
      <c r="IT154" s="182">
        <f t="shared" si="134"/>
        <v>0</v>
      </c>
      <c r="IU154" s="136"/>
      <c r="IV154" s="140"/>
      <c r="IW154" s="51"/>
      <c r="IX154" s="50"/>
      <c r="IY154" s="129"/>
      <c r="IZ154" s="50"/>
      <c r="JA154" s="129"/>
      <c r="JB154" s="50"/>
      <c r="JC154" s="51"/>
      <c r="JD154" s="50"/>
      <c r="JE154" s="51"/>
      <c r="JF154" s="50"/>
      <c r="JG154" s="51"/>
      <c r="JH154" s="52"/>
      <c r="JI154" s="182">
        <f t="shared" si="129"/>
        <v>0</v>
      </c>
      <c r="JJ154" s="136"/>
      <c r="JK154" s="140"/>
      <c r="JL154" s="129"/>
      <c r="JM154" s="50"/>
      <c r="JN154" s="51"/>
      <c r="JO154" s="52"/>
      <c r="JP154" s="182">
        <f t="shared" si="127"/>
        <v>24.5</v>
      </c>
      <c r="JQ154" s="51">
        <v>5</v>
      </c>
      <c r="JR154" s="52">
        <f>35*0.7</f>
        <v>24.5</v>
      </c>
    </row>
    <row r="155" spans="1:278" ht="15" customHeight="1" x14ac:dyDescent="0.3">
      <c r="B155" s="37">
        <v>7098</v>
      </c>
      <c r="C155" s="30" t="s">
        <v>269</v>
      </c>
      <c r="D155" s="38">
        <v>2009</v>
      </c>
      <c r="E155" s="62">
        <f t="shared" si="118"/>
        <v>24.5</v>
      </c>
      <c r="F155" s="47" t="s">
        <v>410</v>
      </c>
      <c r="G155" s="47"/>
      <c r="H155" s="47"/>
      <c r="I155" s="47"/>
      <c r="J155" s="48">
        <f t="shared" si="112"/>
        <v>0</v>
      </c>
      <c r="K155" s="49"/>
      <c r="L155" s="50"/>
      <c r="M155" s="51"/>
      <c r="N155" s="50"/>
      <c r="O155" s="51"/>
      <c r="P155" s="52"/>
      <c r="Q155" s="48">
        <f t="shared" si="119"/>
        <v>0</v>
      </c>
      <c r="R155" s="49"/>
      <c r="S155" s="52"/>
      <c r="T155" s="48">
        <f t="shared" si="120"/>
        <v>0</v>
      </c>
      <c r="U155" s="49"/>
      <c r="V155" s="50"/>
      <c r="W155" s="51"/>
      <c r="X155" s="52"/>
      <c r="Y155" s="53">
        <f t="shared" si="116"/>
        <v>0</v>
      </c>
      <c r="Z155" s="148"/>
      <c r="AA155" s="55"/>
      <c r="AB155" s="148"/>
      <c r="AC155" s="55"/>
      <c r="AD155" s="148"/>
      <c r="AE155" s="55"/>
      <c r="AF155" s="148"/>
      <c r="AG155" s="55"/>
      <c r="AH155" s="148"/>
      <c r="AI155" s="55"/>
      <c r="AJ155" s="148"/>
      <c r="AK155" s="55"/>
      <c r="AL155" s="148"/>
      <c r="AM155" s="55"/>
      <c r="AN155" s="148"/>
      <c r="AO155" s="88"/>
      <c r="AP155" s="95">
        <f t="shared" si="121"/>
        <v>0</v>
      </c>
      <c r="AQ155" s="97"/>
      <c r="AR155" s="92"/>
      <c r="AS155" s="89"/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>
        <f t="shared" si="104"/>
        <v>0</v>
      </c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132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/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/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>
        <f t="shared" si="122"/>
        <v>0</v>
      </c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51"/>
      <c r="EP155" s="50"/>
      <c r="EQ155" s="51"/>
      <c r="ER155" s="50"/>
      <c r="ES155" s="51"/>
      <c r="ET155" s="50"/>
      <c r="EU155" s="101"/>
      <c r="EV155" s="102"/>
      <c r="EW155" s="51"/>
      <c r="EX155" s="52"/>
      <c r="EY155" s="53">
        <f t="shared" si="123"/>
        <v>0</v>
      </c>
      <c r="EZ155" s="51"/>
      <c r="FA155" s="50"/>
      <c r="FB155" s="51"/>
      <c r="FC155" s="52"/>
      <c r="FD155" s="53">
        <f t="shared" si="130"/>
        <v>0</v>
      </c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51"/>
      <c r="FP155" s="52"/>
      <c r="FQ155" s="53">
        <f t="shared" si="135"/>
        <v>24.5</v>
      </c>
      <c r="FR155" s="153">
        <v>5</v>
      </c>
      <c r="FS155" s="150">
        <f>35*0.7</f>
        <v>24.5</v>
      </c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/>
      <c r="GE155" s="51"/>
      <c r="GF155" s="50"/>
      <c r="GG155" s="51"/>
      <c r="GH155" s="50"/>
      <c r="GI155" s="51"/>
      <c r="GJ155" s="50"/>
      <c r="GK155" s="51"/>
      <c r="GL155" s="50"/>
      <c r="GM155" s="51"/>
      <c r="GN155" s="52"/>
      <c r="GO155" s="48"/>
      <c r="GP155" s="136"/>
      <c r="GQ155" s="140"/>
      <c r="GR155" s="51"/>
      <c r="GS155" s="50"/>
      <c r="GT155" s="51"/>
      <c r="GU155" s="50"/>
      <c r="GV155" s="129"/>
      <c r="GW155" s="50"/>
      <c r="GX155" s="51"/>
      <c r="GY155" s="50"/>
      <c r="GZ155" s="51"/>
      <c r="HA155" s="50"/>
      <c r="HB155" s="51"/>
      <c r="HC155" s="52"/>
      <c r="HD155" s="48">
        <f t="shared" si="114"/>
        <v>0</v>
      </c>
      <c r="HE155" s="136"/>
      <c r="HF155" s="140"/>
      <c r="HG155" s="51"/>
      <c r="HH155" s="50"/>
      <c r="HI155" s="51"/>
      <c r="HJ155" s="50"/>
      <c r="HK155" s="129"/>
      <c r="HL155" s="50"/>
      <c r="HM155" s="51"/>
      <c r="HN155" s="50"/>
      <c r="HO155" s="51"/>
      <c r="HP155" s="50"/>
      <c r="HQ155" s="51"/>
      <c r="HR155" s="52"/>
      <c r="HS155" s="48">
        <f t="shared" si="128"/>
        <v>0</v>
      </c>
      <c r="HT155" s="136"/>
      <c r="HU155" s="140"/>
      <c r="HV155" s="51"/>
      <c r="HW155" s="50"/>
      <c r="HX155" s="51"/>
      <c r="HY155" s="50"/>
      <c r="HZ155" s="129"/>
      <c r="IA155" s="50"/>
      <c r="IB155" s="51"/>
      <c r="IC155" s="50"/>
      <c r="ID155" s="51"/>
      <c r="IE155" s="50"/>
      <c r="IF155" s="129"/>
      <c r="IG155" s="50"/>
      <c r="IH155" s="129"/>
      <c r="II155" s="50"/>
      <c r="IJ155" s="51"/>
      <c r="IK155" s="52"/>
      <c r="IL155" s="48">
        <f t="shared" si="133"/>
        <v>0</v>
      </c>
      <c r="IM155" s="136"/>
      <c r="IN155" s="140"/>
      <c r="IO155" s="51"/>
      <c r="IP155" s="52"/>
      <c r="IQ155" s="48">
        <f t="shared" si="125"/>
        <v>0</v>
      </c>
      <c r="IR155" s="51"/>
      <c r="IS155" s="52"/>
      <c r="IT155" s="48">
        <f t="shared" si="134"/>
        <v>0</v>
      </c>
      <c r="IU155" s="136"/>
      <c r="IV155" s="140"/>
      <c r="IW155" s="51"/>
      <c r="IX155" s="50"/>
      <c r="IY155" s="129"/>
      <c r="IZ155" s="50"/>
      <c r="JA155" s="129"/>
      <c r="JB155" s="50"/>
      <c r="JC155" s="51"/>
      <c r="JD155" s="50"/>
      <c r="JE155" s="51"/>
      <c r="JF155" s="50"/>
      <c r="JG155" s="51"/>
      <c r="JH155" s="52"/>
      <c r="JI155" s="48">
        <f t="shared" si="129"/>
        <v>0</v>
      </c>
      <c r="JJ155" s="136"/>
      <c r="JK155" s="140"/>
      <c r="JL155" s="129"/>
      <c r="JM155" s="50"/>
      <c r="JN155" s="51"/>
      <c r="JO155" s="52"/>
      <c r="JP155" s="48">
        <f t="shared" si="127"/>
        <v>0</v>
      </c>
      <c r="JQ155" s="51"/>
      <c r="JR155" s="52"/>
    </row>
    <row r="156" spans="1:278" ht="15" customHeight="1" x14ac:dyDescent="0.3">
      <c r="A156" s="176">
        <v>65</v>
      </c>
      <c r="B156" s="177">
        <v>6424</v>
      </c>
      <c r="C156" s="178" t="s">
        <v>238</v>
      </c>
      <c r="D156" s="179">
        <v>2009</v>
      </c>
      <c r="E156" s="180">
        <f t="shared" si="118"/>
        <v>24</v>
      </c>
      <c r="F156" s="181" t="s">
        <v>719</v>
      </c>
      <c r="G156" s="181"/>
      <c r="H156" s="47" t="s">
        <v>720</v>
      </c>
      <c r="I156" s="47" t="s">
        <v>721</v>
      </c>
      <c r="J156" s="182">
        <f t="shared" si="112"/>
        <v>0</v>
      </c>
      <c r="K156" s="49"/>
      <c r="L156" s="50"/>
      <c r="M156" s="51"/>
      <c r="N156" s="50"/>
      <c r="O156" s="51"/>
      <c r="P156" s="52"/>
      <c r="Q156" s="182">
        <f t="shared" si="119"/>
        <v>0</v>
      </c>
      <c r="R156" s="49"/>
      <c r="S156" s="52"/>
      <c r="T156" s="48">
        <f t="shared" si="120"/>
        <v>0</v>
      </c>
      <c r="U156" s="49"/>
      <c r="V156" s="50"/>
      <c r="W156" s="51"/>
      <c r="X156" s="52"/>
      <c r="Y156" s="183">
        <f t="shared" si="116"/>
        <v>0</v>
      </c>
      <c r="Z156" s="54"/>
      <c r="AA156" s="55"/>
      <c r="AB156" s="54"/>
      <c r="AC156" s="55"/>
      <c r="AD156" s="54"/>
      <c r="AE156" s="55"/>
      <c r="AF156" s="54"/>
      <c r="AG156" s="55"/>
      <c r="AH156" s="120"/>
      <c r="AI156" s="55"/>
      <c r="AJ156" s="54"/>
      <c r="AK156" s="55"/>
      <c r="AL156" s="120"/>
      <c r="AM156" s="55"/>
      <c r="AN156" s="54"/>
      <c r="AO156" s="88"/>
      <c r="AP156" s="95">
        <f t="shared" si="121"/>
        <v>0</v>
      </c>
      <c r="AQ156" s="119"/>
      <c r="AR156" s="92"/>
      <c r="AS156" s="89"/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83">
        <f t="shared" si="104"/>
        <v>0</v>
      </c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83">
        <f t="shared" si="132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/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/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183">
        <f t="shared" si="122"/>
        <v>0</v>
      </c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101"/>
      <c r="EJ156" s="102"/>
      <c r="EK156" s="51"/>
      <c r="EL156" s="50"/>
      <c r="EM156" s="51"/>
      <c r="EN156" s="50"/>
      <c r="EO156" s="51"/>
      <c r="EP156" s="50"/>
      <c r="EQ156" s="51"/>
      <c r="ER156" s="50"/>
      <c r="ES156" s="51"/>
      <c r="ET156" s="50"/>
      <c r="EU156" s="51"/>
      <c r="EV156" s="50"/>
      <c r="EW156" s="51"/>
      <c r="EX156" s="52"/>
      <c r="EY156" s="53">
        <f t="shared" si="123"/>
        <v>0</v>
      </c>
      <c r="EZ156" s="51"/>
      <c r="FA156" s="50"/>
      <c r="FB156" s="51"/>
      <c r="FC156" s="52"/>
      <c r="FD156" s="183">
        <f t="shared" si="130"/>
        <v>24</v>
      </c>
      <c r="FE156" s="51"/>
      <c r="FF156" s="50"/>
      <c r="FG156" s="51">
        <v>3</v>
      </c>
      <c r="FH156" s="50">
        <f>60*0.4</f>
        <v>24</v>
      </c>
      <c r="FI156" s="18" t="s">
        <v>850</v>
      </c>
      <c r="FJ156" s="17"/>
      <c r="FK156" s="51"/>
      <c r="FL156" s="50"/>
      <c r="FM156" s="51"/>
      <c r="FN156" s="50"/>
      <c r="FO156" s="51"/>
      <c r="FP156" s="52"/>
      <c r="FQ156" s="183">
        <f t="shared" si="135"/>
        <v>0</v>
      </c>
      <c r="FR156" s="153"/>
      <c r="FS156" s="150"/>
      <c r="FT156" s="51"/>
      <c r="FU156" s="50"/>
      <c r="FV156" s="51"/>
      <c r="FW156" s="50"/>
      <c r="FX156" s="51"/>
      <c r="FY156" s="50"/>
      <c r="FZ156" s="51"/>
      <c r="GA156" s="50"/>
      <c r="GB156" s="51"/>
      <c r="GC156" s="52"/>
      <c r="GD156" s="53"/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/>
      <c r="GP156" s="136"/>
      <c r="GQ156" s="140"/>
      <c r="GR156" s="51"/>
      <c r="GS156" s="50"/>
      <c r="GT156" s="51"/>
      <c r="GU156" s="50"/>
      <c r="GV156" s="129"/>
      <c r="GW156" s="50"/>
      <c r="GX156" s="51"/>
      <c r="GY156" s="50"/>
      <c r="GZ156" s="51"/>
      <c r="HA156" s="50"/>
      <c r="HB156" s="51"/>
      <c r="HC156" s="52"/>
      <c r="HD156" s="182">
        <f t="shared" si="114"/>
        <v>0</v>
      </c>
      <c r="HE156" s="136"/>
      <c r="HF156" s="140"/>
      <c r="HG156" s="51"/>
      <c r="HH156" s="50"/>
      <c r="HI156" s="51"/>
      <c r="HJ156" s="50"/>
      <c r="HK156" s="129"/>
      <c r="HL156" s="50"/>
      <c r="HM156" s="51"/>
      <c r="HN156" s="50"/>
      <c r="HO156" s="51"/>
      <c r="HP156" s="50"/>
      <c r="HQ156" s="51"/>
      <c r="HR156" s="52"/>
      <c r="HS156" s="48">
        <f t="shared" si="128"/>
        <v>0</v>
      </c>
      <c r="HT156" s="136"/>
      <c r="HU156" s="140"/>
      <c r="HV156" s="51"/>
      <c r="HW156" s="50"/>
      <c r="HX156" s="51"/>
      <c r="HY156" s="50"/>
      <c r="HZ156" s="129"/>
      <c r="IA156" s="50"/>
      <c r="IB156" s="51"/>
      <c r="IC156" s="50"/>
      <c r="ID156" s="51"/>
      <c r="IE156" s="50"/>
      <c r="IF156" s="129"/>
      <c r="IG156" s="50"/>
      <c r="IH156" s="129"/>
      <c r="II156" s="50"/>
      <c r="IJ156" s="51"/>
      <c r="IK156" s="52"/>
      <c r="IL156" s="182">
        <f t="shared" si="133"/>
        <v>0</v>
      </c>
      <c r="IM156" s="136"/>
      <c r="IN156" s="140"/>
      <c r="IO156" s="51"/>
      <c r="IP156" s="52"/>
      <c r="IQ156" s="182">
        <f t="shared" si="125"/>
        <v>0</v>
      </c>
      <c r="IR156" s="51"/>
      <c r="IS156" s="52"/>
      <c r="IT156" s="182">
        <f t="shared" si="134"/>
        <v>0</v>
      </c>
      <c r="IU156" s="136"/>
      <c r="IV156" s="140"/>
      <c r="IW156" s="51"/>
      <c r="IX156" s="50"/>
      <c r="IY156" s="129"/>
      <c r="IZ156" s="50"/>
      <c r="JA156" s="129"/>
      <c r="JB156" s="50"/>
      <c r="JC156" s="51"/>
      <c r="JD156" s="50"/>
      <c r="JE156" s="51"/>
      <c r="JF156" s="50"/>
      <c r="JG156" s="51"/>
      <c r="JH156" s="52"/>
      <c r="JI156" s="182">
        <f t="shared" si="129"/>
        <v>0</v>
      </c>
      <c r="JJ156" s="136"/>
      <c r="JK156" s="140"/>
      <c r="JL156" s="129"/>
      <c r="JM156" s="50"/>
      <c r="JN156" s="51"/>
      <c r="JO156" s="52"/>
      <c r="JP156" s="182">
        <f t="shared" si="127"/>
        <v>0</v>
      </c>
      <c r="JQ156" s="51"/>
      <c r="JR156" s="52"/>
    </row>
    <row r="157" spans="1:278" ht="15" customHeight="1" x14ac:dyDescent="0.3">
      <c r="A157" s="27">
        <v>66</v>
      </c>
      <c r="B157" s="37">
        <v>7428</v>
      </c>
      <c r="C157" s="30" t="s">
        <v>722</v>
      </c>
      <c r="D157" s="38">
        <v>2009</v>
      </c>
      <c r="E157" s="62">
        <f t="shared" si="118"/>
        <v>22.5</v>
      </c>
      <c r="F157" s="47" t="s">
        <v>420</v>
      </c>
      <c r="G157" s="47"/>
      <c r="H157" s="47" t="s">
        <v>723</v>
      </c>
      <c r="I157" s="47" t="s">
        <v>466</v>
      </c>
      <c r="J157" s="48">
        <f t="shared" si="112"/>
        <v>0</v>
      </c>
      <c r="K157" s="49"/>
      <c r="L157" s="50"/>
      <c r="M157" s="51"/>
      <c r="N157" s="50"/>
      <c r="O157" s="51"/>
      <c r="P157" s="52"/>
      <c r="Q157" s="48">
        <f t="shared" si="119"/>
        <v>0</v>
      </c>
      <c r="R157" s="49"/>
      <c r="S157" s="52"/>
      <c r="T157" s="48">
        <f t="shared" si="120"/>
        <v>0</v>
      </c>
      <c r="U157" s="49"/>
      <c r="V157" s="50"/>
      <c r="W157" s="51"/>
      <c r="X157" s="52"/>
      <c r="Y157" s="53">
        <f t="shared" si="116"/>
        <v>0</v>
      </c>
      <c r="Z157" s="54"/>
      <c r="AA157" s="55"/>
      <c r="AB157" s="105"/>
      <c r="AC157" s="55"/>
      <c r="AD157" s="54"/>
      <c r="AE157" s="55"/>
      <c r="AF157" s="54"/>
      <c r="AG157" s="55"/>
      <c r="AH157" s="148"/>
      <c r="AI157" s="55"/>
      <c r="AJ157" s="54"/>
      <c r="AK157" s="55"/>
      <c r="AL157" s="148"/>
      <c r="AM157" s="55"/>
      <c r="AN157" s="54"/>
      <c r="AO157" s="88"/>
      <c r="AP157" s="95">
        <f t="shared" si="121"/>
        <v>0</v>
      </c>
      <c r="AQ157" s="97"/>
      <c r="AR157" s="92"/>
      <c r="AS157" s="89"/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>
        <f t="shared" si="104"/>
        <v>0</v>
      </c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132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/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/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>
        <f t="shared" si="122"/>
        <v>0</v>
      </c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101"/>
      <c r="EJ157" s="102"/>
      <c r="EK157" s="51"/>
      <c r="EL157" s="50"/>
      <c r="EM157" s="51"/>
      <c r="EN157" s="50"/>
      <c r="EO157" s="51"/>
      <c r="EP157" s="50"/>
      <c r="EQ157" s="51"/>
      <c r="ER157" s="50"/>
      <c r="ES157" s="51"/>
      <c r="ET157" s="50"/>
      <c r="EU157" s="101"/>
      <c r="EV157" s="102"/>
      <c r="EW157" s="51"/>
      <c r="EX157" s="52"/>
      <c r="EY157" s="53">
        <f t="shared" si="123"/>
        <v>0</v>
      </c>
      <c r="EZ157" s="51"/>
      <c r="FA157" s="50"/>
      <c r="FB157" s="51"/>
      <c r="FC157" s="52"/>
      <c r="FD157" s="53">
        <f>FF157+FH157+FJ157+FL157+FN157</f>
        <v>12</v>
      </c>
      <c r="FE157" s="51"/>
      <c r="FF157" s="50"/>
      <c r="FG157" s="51"/>
      <c r="FH157" s="50"/>
      <c r="FI157" s="51"/>
      <c r="FJ157" s="50"/>
      <c r="FK157" s="51"/>
      <c r="FL157" s="50"/>
      <c r="FM157" s="51">
        <v>4</v>
      </c>
      <c r="FN157" s="50">
        <f>30*0.4</f>
        <v>12</v>
      </c>
      <c r="FO157" s="18">
        <v>8</v>
      </c>
      <c r="FP157" s="111" t="s">
        <v>65</v>
      </c>
      <c r="FQ157" s="53">
        <f t="shared" si="135"/>
        <v>10.5</v>
      </c>
      <c r="FR157" s="153"/>
      <c r="FS157" s="150"/>
      <c r="FT157" s="51"/>
      <c r="FU157" s="50"/>
      <c r="FV157" s="51">
        <v>8</v>
      </c>
      <c r="FW157" s="50">
        <f>15*0.7</f>
        <v>10.5</v>
      </c>
      <c r="FX157" s="51"/>
      <c r="FY157" s="50"/>
      <c r="FZ157" s="51"/>
      <c r="GA157" s="50"/>
      <c r="GB157" s="51"/>
      <c r="GC157" s="52"/>
      <c r="GD157" s="53"/>
      <c r="GE157" s="51"/>
      <c r="GF157" s="50"/>
      <c r="GG157" s="51"/>
      <c r="GH157" s="50"/>
      <c r="GI157" s="51"/>
      <c r="GJ157" s="50"/>
      <c r="GK157" s="51"/>
      <c r="GL157" s="50"/>
      <c r="GM157" s="51"/>
      <c r="GN157" s="108"/>
      <c r="GO157" s="48"/>
      <c r="GP157" s="136"/>
      <c r="GQ157" s="140"/>
      <c r="GR157" s="51"/>
      <c r="GS157" s="50"/>
      <c r="GT157" s="51"/>
      <c r="GU157" s="50"/>
      <c r="GV157" s="129"/>
      <c r="GW157" s="50"/>
      <c r="GX157" s="51"/>
      <c r="GY157" s="50"/>
      <c r="GZ157" s="51"/>
      <c r="HA157" s="50"/>
      <c r="HB157" s="51"/>
      <c r="HC157" s="52"/>
      <c r="HD157" s="48">
        <f t="shared" si="114"/>
        <v>0</v>
      </c>
      <c r="HE157" s="136"/>
      <c r="HF157" s="140"/>
      <c r="HG157" s="51"/>
      <c r="HH157" s="50"/>
      <c r="HI157" s="51"/>
      <c r="HJ157" s="50"/>
      <c r="HK157" s="129"/>
      <c r="HL157" s="50"/>
      <c r="HM157" s="51"/>
      <c r="HN157" s="50"/>
      <c r="HO157" s="51"/>
      <c r="HP157" s="50"/>
      <c r="HQ157" s="51"/>
      <c r="HR157" s="52"/>
      <c r="HS157" s="48">
        <f t="shared" si="128"/>
        <v>0</v>
      </c>
      <c r="HT157" s="136"/>
      <c r="HU157" s="140"/>
      <c r="HV157" s="51"/>
      <c r="HW157" s="50"/>
      <c r="HX157" s="51"/>
      <c r="HY157" s="50"/>
      <c r="HZ157" s="129"/>
      <c r="IA157" s="50"/>
      <c r="IB157" s="51"/>
      <c r="IC157" s="50"/>
      <c r="ID157" s="51"/>
      <c r="IE157" s="50"/>
      <c r="IF157" s="129"/>
      <c r="IG157" s="50"/>
      <c r="IH157" s="129"/>
      <c r="II157" s="50"/>
      <c r="IJ157" s="51"/>
      <c r="IK157" s="52"/>
      <c r="IL157" s="48">
        <f t="shared" si="133"/>
        <v>0</v>
      </c>
      <c r="IM157" s="136"/>
      <c r="IN157" s="140"/>
      <c r="IO157" s="51"/>
      <c r="IP157" s="52"/>
      <c r="IQ157" s="48">
        <f t="shared" si="125"/>
        <v>0</v>
      </c>
      <c r="IR157" s="51"/>
      <c r="IS157" s="52"/>
      <c r="IT157" s="48">
        <f t="shared" si="134"/>
        <v>0</v>
      </c>
      <c r="IU157" s="136"/>
      <c r="IV157" s="140"/>
      <c r="IW157" s="51"/>
      <c r="IX157" s="50"/>
      <c r="IY157" s="129"/>
      <c r="IZ157" s="50"/>
      <c r="JA157" s="129"/>
      <c r="JB157" s="50"/>
      <c r="JC157" s="51"/>
      <c r="JD157" s="50"/>
      <c r="JE157" s="51"/>
      <c r="JF157" s="50"/>
      <c r="JG157" s="51"/>
      <c r="JH157" s="52"/>
      <c r="JI157" s="48">
        <f t="shared" si="129"/>
        <v>0</v>
      </c>
      <c r="JJ157" s="136"/>
      <c r="JK157" s="140"/>
      <c r="JL157" s="129"/>
      <c r="JM157" s="50"/>
      <c r="JN157" s="51"/>
      <c r="JO157" s="52"/>
      <c r="JP157" s="48">
        <f t="shared" si="127"/>
        <v>0</v>
      </c>
      <c r="JQ157" s="51"/>
      <c r="JR157" s="52"/>
    </row>
    <row r="158" spans="1:278" ht="15" customHeight="1" x14ac:dyDescent="0.3">
      <c r="A158" s="176"/>
      <c r="B158" s="177">
        <v>6619</v>
      </c>
      <c r="C158" s="178" t="s">
        <v>202</v>
      </c>
      <c r="D158" s="179">
        <v>2007</v>
      </c>
      <c r="E158" s="180">
        <f t="shared" si="118"/>
        <v>22.5</v>
      </c>
      <c r="F158" s="181" t="s">
        <v>420</v>
      </c>
      <c r="G158" s="181"/>
      <c r="H158" s="47" t="s">
        <v>466</v>
      </c>
      <c r="I158" s="47" t="s">
        <v>549</v>
      </c>
      <c r="J158" s="182">
        <f t="shared" si="112"/>
        <v>0</v>
      </c>
      <c r="K158" s="49"/>
      <c r="L158" s="50"/>
      <c r="M158" s="51"/>
      <c r="N158" s="50"/>
      <c r="O158" s="51"/>
      <c r="P158" s="52"/>
      <c r="Q158" s="182">
        <f t="shared" si="119"/>
        <v>0</v>
      </c>
      <c r="R158" s="49"/>
      <c r="S158" s="52"/>
      <c r="T158" s="48">
        <f t="shared" si="120"/>
        <v>0</v>
      </c>
      <c r="U158" s="49"/>
      <c r="V158" s="50"/>
      <c r="W158" s="51"/>
      <c r="X158" s="52"/>
      <c r="Y158" s="183">
        <f t="shared" si="116"/>
        <v>0</v>
      </c>
      <c r="Z158" s="148"/>
      <c r="AA158" s="55"/>
      <c r="AB158" s="148"/>
      <c r="AC158" s="55"/>
      <c r="AD158" s="148"/>
      <c r="AE158" s="55"/>
      <c r="AF158" s="148"/>
      <c r="AG158" s="55"/>
      <c r="AH158" s="148"/>
      <c r="AI158" s="55"/>
      <c r="AJ158" s="148"/>
      <c r="AK158" s="55"/>
      <c r="AL158" s="148"/>
      <c r="AM158" s="55"/>
      <c r="AN158" s="148"/>
      <c r="AO158" s="88"/>
      <c r="AP158" s="95">
        <f t="shared" si="121"/>
        <v>0</v>
      </c>
      <c r="AQ158" s="97"/>
      <c r="AR158" s="92"/>
      <c r="AS158" s="89"/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83">
        <f t="shared" si="104"/>
        <v>0</v>
      </c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83">
        <f t="shared" si="132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/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101"/>
      <c r="CT158" s="103"/>
      <c r="CU158" s="53"/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183">
        <f t="shared" si="122"/>
        <v>0</v>
      </c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0"/>
      <c r="ET158" s="50"/>
      <c r="EU158" s="50"/>
      <c r="EV158" s="50"/>
      <c r="EW158" s="51"/>
      <c r="EX158" s="52"/>
      <c r="EY158" s="53">
        <f t="shared" si="123"/>
        <v>0</v>
      </c>
      <c r="EZ158" s="51"/>
      <c r="FA158" s="50"/>
      <c r="FB158" s="51"/>
      <c r="FC158" s="52"/>
      <c r="FD158" s="183">
        <f>FF158+FH158+FJ158+FL158+FN158</f>
        <v>12</v>
      </c>
      <c r="FE158" s="51"/>
      <c r="FF158" s="50"/>
      <c r="FG158" s="51"/>
      <c r="FH158" s="50"/>
      <c r="FI158" s="51"/>
      <c r="FJ158" s="50"/>
      <c r="FK158" s="51"/>
      <c r="FL158" s="50"/>
      <c r="FM158" s="51">
        <v>4</v>
      </c>
      <c r="FN158" s="50">
        <f>30*0.4</f>
        <v>12</v>
      </c>
      <c r="FO158" s="18">
        <v>8</v>
      </c>
      <c r="FP158" s="111" t="s">
        <v>65</v>
      </c>
      <c r="FQ158" s="183">
        <f t="shared" si="135"/>
        <v>10.5</v>
      </c>
      <c r="FR158" s="153"/>
      <c r="FS158" s="150"/>
      <c r="FT158" s="51"/>
      <c r="FU158" s="50"/>
      <c r="FV158" s="51">
        <v>8</v>
      </c>
      <c r="FW158" s="50">
        <f>15*0.7</f>
        <v>10.5</v>
      </c>
      <c r="FX158" s="51"/>
      <c r="FY158" s="50"/>
      <c r="FZ158" s="51"/>
      <c r="GA158" s="50"/>
      <c r="GB158" s="51"/>
      <c r="GC158" s="52"/>
      <c r="GD158" s="53"/>
      <c r="GE158" s="51"/>
      <c r="GF158" s="50"/>
      <c r="GG158" s="51"/>
      <c r="GH158" s="50"/>
      <c r="GI158" s="51"/>
      <c r="GJ158" s="50"/>
      <c r="GK158" s="51"/>
      <c r="GL158" s="50"/>
      <c r="GM158" s="51"/>
      <c r="GN158" s="108"/>
      <c r="GO158" s="48"/>
      <c r="GP158" s="136"/>
      <c r="GQ158" s="140"/>
      <c r="GR158" s="51"/>
      <c r="GS158" s="50"/>
      <c r="GT158" s="51"/>
      <c r="GU158" s="50"/>
      <c r="GV158" s="129"/>
      <c r="GW158" s="50"/>
      <c r="GX158" s="51"/>
      <c r="GY158" s="50"/>
      <c r="GZ158" s="51"/>
      <c r="HA158" s="50"/>
      <c r="HB158" s="51"/>
      <c r="HC158" s="52"/>
      <c r="HD158" s="182">
        <f t="shared" si="114"/>
        <v>0</v>
      </c>
      <c r="HE158" s="136"/>
      <c r="HF158" s="140"/>
      <c r="HG158" s="51"/>
      <c r="HH158" s="50"/>
      <c r="HI158" s="51"/>
      <c r="HJ158" s="50"/>
      <c r="HK158" s="129"/>
      <c r="HL158" s="50"/>
      <c r="HM158" s="51"/>
      <c r="HN158" s="50"/>
      <c r="HO158" s="51"/>
      <c r="HP158" s="50"/>
      <c r="HQ158" s="51"/>
      <c r="HR158" s="52"/>
      <c r="HS158" s="48">
        <f t="shared" si="128"/>
        <v>0</v>
      </c>
      <c r="HT158" s="136"/>
      <c r="HU158" s="140"/>
      <c r="HV158" s="51"/>
      <c r="HW158" s="50"/>
      <c r="HX158" s="51"/>
      <c r="HY158" s="50"/>
      <c r="HZ158" s="129"/>
      <c r="IA158" s="50"/>
      <c r="IB158" s="51"/>
      <c r="IC158" s="50"/>
      <c r="ID158" s="51"/>
      <c r="IE158" s="50"/>
      <c r="IF158" s="129"/>
      <c r="IG158" s="50"/>
      <c r="IH158" s="129"/>
      <c r="II158" s="50"/>
      <c r="IJ158" s="51"/>
      <c r="IK158" s="52"/>
      <c r="IL158" s="182">
        <f t="shared" si="133"/>
        <v>0</v>
      </c>
      <c r="IM158" s="136"/>
      <c r="IN158" s="140"/>
      <c r="IO158" s="51"/>
      <c r="IP158" s="52"/>
      <c r="IQ158" s="182">
        <f t="shared" si="125"/>
        <v>0</v>
      </c>
      <c r="IR158" s="51"/>
      <c r="IS158" s="52"/>
      <c r="IT158" s="182">
        <f t="shared" si="134"/>
        <v>0</v>
      </c>
      <c r="IU158" s="136"/>
      <c r="IV158" s="140"/>
      <c r="IW158" s="51"/>
      <c r="IX158" s="50"/>
      <c r="IY158" s="129"/>
      <c r="IZ158" s="50"/>
      <c r="JA158" s="129"/>
      <c r="JB158" s="50"/>
      <c r="JC158" s="51"/>
      <c r="JD158" s="50"/>
      <c r="JE158" s="51"/>
      <c r="JF158" s="50"/>
      <c r="JG158" s="51"/>
      <c r="JH158" s="52"/>
      <c r="JI158" s="182">
        <f t="shared" si="129"/>
        <v>0</v>
      </c>
      <c r="JJ158" s="136"/>
      <c r="JK158" s="140"/>
      <c r="JL158" s="129"/>
      <c r="JM158" s="50"/>
      <c r="JN158" s="51"/>
      <c r="JO158" s="52"/>
      <c r="JP158" s="182">
        <f t="shared" si="127"/>
        <v>0</v>
      </c>
      <c r="JQ158" s="51"/>
      <c r="JR158" s="52"/>
    </row>
    <row r="159" spans="1:278" ht="15" customHeight="1" x14ac:dyDescent="0.3">
      <c r="A159" s="27">
        <v>68</v>
      </c>
      <c r="B159" s="37">
        <v>7425</v>
      </c>
      <c r="C159" s="30" t="s">
        <v>191</v>
      </c>
      <c r="D159" s="38">
        <v>2008</v>
      </c>
      <c r="E159" s="62">
        <f t="shared" si="118"/>
        <v>22</v>
      </c>
      <c r="F159" s="47" t="s">
        <v>409</v>
      </c>
      <c r="G159" s="47"/>
      <c r="H159" s="47" t="s">
        <v>664</v>
      </c>
      <c r="I159" s="47" t="s">
        <v>735</v>
      </c>
      <c r="J159" s="48">
        <f t="shared" si="112"/>
        <v>0</v>
      </c>
      <c r="K159" s="49"/>
      <c r="L159" s="50"/>
      <c r="M159" s="51"/>
      <c r="N159" s="50"/>
      <c r="O159" s="51"/>
      <c r="P159" s="52"/>
      <c r="Q159" s="48">
        <f t="shared" si="119"/>
        <v>0</v>
      </c>
      <c r="R159" s="49"/>
      <c r="S159" s="52"/>
      <c r="T159" s="48">
        <f t="shared" si="120"/>
        <v>0</v>
      </c>
      <c r="U159" s="49"/>
      <c r="V159" s="50"/>
      <c r="W159" s="51"/>
      <c r="X159" s="52"/>
      <c r="Y159" s="53">
        <f t="shared" si="116"/>
        <v>0</v>
      </c>
      <c r="Z159" s="54"/>
      <c r="AA159" s="55"/>
      <c r="AB159" s="54"/>
      <c r="AC159" s="55"/>
      <c r="AD159" s="54"/>
      <c r="AE159" s="55"/>
      <c r="AF159" s="54"/>
      <c r="AG159" s="55"/>
      <c r="AH159" s="148"/>
      <c r="AI159" s="55"/>
      <c r="AJ159" s="54"/>
      <c r="AK159" s="55"/>
      <c r="AL159" s="148"/>
      <c r="AM159" s="55"/>
      <c r="AN159" s="54"/>
      <c r="AO159" s="88"/>
      <c r="AP159" s="95">
        <f t="shared" si="121"/>
        <v>0</v>
      </c>
      <c r="AQ159" s="147"/>
      <c r="AR159" s="92"/>
      <c r="AS159" s="89"/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>
        <f t="shared" si="104"/>
        <v>0</v>
      </c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>
        <f t="shared" si="132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/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/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>
        <f t="shared" si="122"/>
        <v>0</v>
      </c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0"/>
      <c r="ET159" s="50"/>
      <c r="EU159" s="75"/>
      <c r="EV159" s="75"/>
      <c r="EW159" s="51"/>
      <c r="EX159" s="52"/>
      <c r="EY159" s="53">
        <f t="shared" si="123"/>
        <v>0</v>
      </c>
      <c r="EZ159" s="51"/>
      <c r="FA159" s="50"/>
      <c r="FB159" s="51"/>
      <c r="FC159" s="52"/>
      <c r="FD159" s="53">
        <f t="shared" ref="FD159:FD164" si="136">FF159+FH159+FJ159+FL159+FN159+FP159</f>
        <v>8</v>
      </c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>
        <v>4</v>
      </c>
      <c r="FP159" s="52">
        <f>20*0.4</f>
        <v>8</v>
      </c>
      <c r="FQ159" s="53">
        <f>FS159+FU159+FW159+FY159</f>
        <v>14</v>
      </c>
      <c r="FR159" s="153"/>
      <c r="FS159" s="150"/>
      <c r="FT159" s="51"/>
      <c r="FU159" s="50"/>
      <c r="FV159" s="51"/>
      <c r="FW159" s="50"/>
      <c r="FX159" s="51">
        <v>4</v>
      </c>
      <c r="FY159" s="50">
        <f>20*0.7</f>
        <v>14</v>
      </c>
      <c r="FZ159" s="18">
        <v>6</v>
      </c>
      <c r="GA159" s="17">
        <f>15*0.7</f>
        <v>10.5</v>
      </c>
      <c r="GB159" s="18">
        <v>7</v>
      </c>
      <c r="GC159" s="124">
        <f>12*0.7</f>
        <v>8.3999999999999986</v>
      </c>
      <c r="GD159" s="53"/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/>
      <c r="GP159" s="136"/>
      <c r="GQ159" s="140"/>
      <c r="GR159" s="51"/>
      <c r="GS159" s="50"/>
      <c r="GT159" s="51"/>
      <c r="GU159" s="50"/>
      <c r="GV159" s="129"/>
      <c r="GW159" s="50"/>
      <c r="GX159" s="51"/>
      <c r="GY159" s="50"/>
      <c r="GZ159" s="51"/>
      <c r="HA159" s="50"/>
      <c r="HB159" s="51"/>
      <c r="HC159" s="52"/>
      <c r="HD159" s="48">
        <f t="shared" si="114"/>
        <v>0</v>
      </c>
      <c r="HE159" s="136"/>
      <c r="HF159" s="140"/>
      <c r="HG159" s="51"/>
      <c r="HH159" s="50"/>
      <c r="HI159" s="51"/>
      <c r="HJ159" s="50"/>
      <c r="HK159" s="129"/>
      <c r="HL159" s="50"/>
      <c r="HM159" s="51"/>
      <c r="HN159" s="50"/>
      <c r="HO159" s="51"/>
      <c r="HP159" s="50"/>
      <c r="HQ159" s="51"/>
      <c r="HR159" s="52"/>
      <c r="HS159" s="48">
        <f t="shared" si="128"/>
        <v>0</v>
      </c>
      <c r="HT159" s="136"/>
      <c r="HU159" s="140"/>
      <c r="HV159" s="51"/>
      <c r="HW159" s="50"/>
      <c r="HX159" s="51"/>
      <c r="HY159" s="50"/>
      <c r="HZ159" s="129"/>
      <c r="IA159" s="50"/>
      <c r="IB159" s="51"/>
      <c r="IC159" s="50"/>
      <c r="ID159" s="51"/>
      <c r="IE159" s="50"/>
      <c r="IF159" s="129"/>
      <c r="IG159" s="50"/>
      <c r="IH159" s="129"/>
      <c r="II159" s="50"/>
      <c r="IJ159" s="51"/>
      <c r="IK159" s="52"/>
      <c r="IL159" s="48">
        <f t="shared" si="133"/>
        <v>0</v>
      </c>
      <c r="IM159" s="136"/>
      <c r="IN159" s="140"/>
      <c r="IO159" s="51"/>
      <c r="IP159" s="52"/>
      <c r="IQ159" s="48">
        <f t="shared" si="125"/>
        <v>0</v>
      </c>
      <c r="IR159" s="51"/>
      <c r="IS159" s="52"/>
      <c r="IT159" s="48">
        <f t="shared" si="134"/>
        <v>0</v>
      </c>
      <c r="IU159" s="136"/>
      <c r="IV159" s="140"/>
      <c r="IW159" s="51"/>
      <c r="IX159" s="50"/>
      <c r="IY159" s="129"/>
      <c r="IZ159" s="50"/>
      <c r="JA159" s="129"/>
      <c r="JB159" s="50"/>
      <c r="JC159" s="51"/>
      <c r="JD159" s="50"/>
      <c r="JE159" s="51"/>
      <c r="JF159" s="50"/>
      <c r="JG159" s="51"/>
      <c r="JH159" s="52"/>
      <c r="JI159" s="48">
        <f t="shared" si="129"/>
        <v>0</v>
      </c>
      <c r="JJ159" s="136"/>
      <c r="JK159" s="140"/>
      <c r="JL159" s="129"/>
      <c r="JM159" s="50"/>
      <c r="JN159" s="51"/>
      <c r="JO159" s="52"/>
      <c r="JP159" s="48">
        <f t="shared" si="127"/>
        <v>0</v>
      </c>
      <c r="JQ159" s="51"/>
      <c r="JR159" s="52"/>
    </row>
    <row r="160" spans="1:278" ht="15" customHeight="1" x14ac:dyDescent="0.3">
      <c r="A160" s="176"/>
      <c r="B160" s="177">
        <v>9499</v>
      </c>
      <c r="C160" s="178" t="s">
        <v>795</v>
      </c>
      <c r="D160" s="179">
        <v>2010</v>
      </c>
      <c r="E160" s="180">
        <f t="shared" si="118"/>
        <v>22</v>
      </c>
      <c r="F160" s="181" t="s">
        <v>409</v>
      </c>
      <c r="G160" s="181"/>
      <c r="H160" s="47" t="s">
        <v>735</v>
      </c>
      <c r="I160" s="47"/>
      <c r="J160" s="182">
        <f t="shared" si="112"/>
        <v>0</v>
      </c>
      <c r="K160" s="49"/>
      <c r="L160" s="50"/>
      <c r="M160" s="51"/>
      <c r="N160" s="50"/>
      <c r="O160" s="51"/>
      <c r="P160" s="52"/>
      <c r="Q160" s="182">
        <f t="shared" si="119"/>
        <v>0</v>
      </c>
      <c r="R160" s="49"/>
      <c r="S160" s="52"/>
      <c r="T160" s="48">
        <f t="shared" si="120"/>
        <v>0</v>
      </c>
      <c r="U160" s="49"/>
      <c r="V160" s="50"/>
      <c r="W160" s="51"/>
      <c r="X160" s="52"/>
      <c r="Y160" s="183">
        <f t="shared" si="116"/>
        <v>0</v>
      </c>
      <c r="Z160" s="110"/>
      <c r="AA160" s="55"/>
      <c r="AB160" s="110"/>
      <c r="AC160" s="55"/>
      <c r="AD160" s="110"/>
      <c r="AE160" s="55"/>
      <c r="AF160" s="110"/>
      <c r="AG160" s="55"/>
      <c r="AH160" s="148"/>
      <c r="AI160" s="55"/>
      <c r="AJ160" s="54"/>
      <c r="AK160" s="55"/>
      <c r="AL160" s="148"/>
      <c r="AM160" s="55"/>
      <c r="AN160" s="110"/>
      <c r="AO160" s="88"/>
      <c r="AP160" s="95">
        <f t="shared" si="121"/>
        <v>0</v>
      </c>
      <c r="AQ160" s="147"/>
      <c r="AR160" s="92"/>
      <c r="AS160" s="89"/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83">
        <f t="shared" ref="BD160:BD223" si="137">BF160+BH160+BJ160+BL160+BN160+BP160</f>
        <v>0</v>
      </c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83">
        <f t="shared" si="132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/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/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183">
        <f t="shared" si="122"/>
        <v>0</v>
      </c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51"/>
      <c r="EJ160" s="50"/>
      <c r="EK160" s="51"/>
      <c r="EL160" s="50"/>
      <c r="EM160" s="51"/>
      <c r="EN160" s="50"/>
      <c r="EO160" s="51"/>
      <c r="EP160" s="50"/>
      <c r="EQ160" s="51"/>
      <c r="ER160" s="50"/>
      <c r="ES160" s="51"/>
      <c r="ET160" s="50"/>
      <c r="EU160" s="51"/>
      <c r="EV160" s="50"/>
      <c r="EW160" s="51"/>
      <c r="EX160" s="52"/>
      <c r="EY160" s="53">
        <f t="shared" si="123"/>
        <v>0</v>
      </c>
      <c r="EZ160" s="51"/>
      <c r="FA160" s="50"/>
      <c r="FB160" s="51"/>
      <c r="FC160" s="52"/>
      <c r="FD160" s="183">
        <f t="shared" si="136"/>
        <v>8</v>
      </c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51">
        <v>4</v>
      </c>
      <c r="FP160" s="52">
        <f>20*0.4</f>
        <v>8</v>
      </c>
      <c r="FQ160" s="183">
        <f>FS160+FU160+FW160+FY160</f>
        <v>14</v>
      </c>
      <c r="FR160" s="153"/>
      <c r="FS160" s="150"/>
      <c r="FT160" s="51"/>
      <c r="FU160" s="50"/>
      <c r="FV160" s="51"/>
      <c r="FW160" s="50"/>
      <c r="FX160" s="51">
        <v>4</v>
      </c>
      <c r="FY160" s="50">
        <f>20*0.7</f>
        <v>14</v>
      </c>
      <c r="FZ160" s="18">
        <v>6</v>
      </c>
      <c r="GA160" s="17">
        <f>15*0.7</f>
        <v>10.5</v>
      </c>
      <c r="GB160" s="18">
        <v>7</v>
      </c>
      <c r="GC160" s="124">
        <f>12*0.7</f>
        <v>8.3999999999999986</v>
      </c>
      <c r="GD160" s="53"/>
      <c r="GE160" s="51"/>
      <c r="GF160" s="50"/>
      <c r="GG160" s="51"/>
      <c r="GH160" s="50"/>
      <c r="GI160" s="51"/>
      <c r="GJ160" s="50"/>
      <c r="GK160" s="51"/>
      <c r="GL160" s="50"/>
      <c r="GM160" s="51"/>
      <c r="GN160" s="52"/>
      <c r="GO160" s="48"/>
      <c r="GP160" s="136"/>
      <c r="GQ160" s="140"/>
      <c r="GR160" s="51"/>
      <c r="GS160" s="50"/>
      <c r="GT160" s="51"/>
      <c r="GU160" s="50"/>
      <c r="GV160" s="129"/>
      <c r="GW160" s="50"/>
      <c r="GX160" s="51"/>
      <c r="GY160" s="50"/>
      <c r="GZ160" s="51"/>
      <c r="HA160" s="50"/>
      <c r="HB160" s="51"/>
      <c r="HC160" s="52"/>
      <c r="HD160" s="182">
        <f t="shared" si="114"/>
        <v>0</v>
      </c>
      <c r="HE160" s="136"/>
      <c r="HF160" s="140"/>
      <c r="HG160" s="51"/>
      <c r="HH160" s="50"/>
      <c r="HI160" s="51"/>
      <c r="HJ160" s="50"/>
      <c r="HK160" s="129"/>
      <c r="HL160" s="50"/>
      <c r="HM160" s="51"/>
      <c r="HN160" s="50"/>
      <c r="HO160" s="51"/>
      <c r="HP160" s="50"/>
      <c r="HQ160" s="51"/>
      <c r="HR160" s="52"/>
      <c r="HS160" s="48">
        <f t="shared" si="128"/>
        <v>0</v>
      </c>
      <c r="HT160" s="136"/>
      <c r="HU160" s="140"/>
      <c r="HV160" s="51"/>
      <c r="HW160" s="50"/>
      <c r="HX160" s="51"/>
      <c r="HY160" s="50"/>
      <c r="HZ160" s="129"/>
      <c r="IA160" s="50"/>
      <c r="IB160" s="51"/>
      <c r="IC160" s="50"/>
      <c r="ID160" s="51"/>
      <c r="IE160" s="50"/>
      <c r="IF160" s="129"/>
      <c r="IG160" s="50"/>
      <c r="IH160" s="129"/>
      <c r="II160" s="50"/>
      <c r="IJ160" s="51"/>
      <c r="IK160" s="52"/>
      <c r="IL160" s="182">
        <f t="shared" si="133"/>
        <v>0</v>
      </c>
      <c r="IM160" s="136"/>
      <c r="IN160" s="140"/>
      <c r="IO160" s="51"/>
      <c r="IP160" s="52"/>
      <c r="IQ160" s="182">
        <f t="shared" si="125"/>
        <v>0</v>
      </c>
      <c r="IR160" s="51"/>
      <c r="IS160" s="52"/>
      <c r="IT160" s="182">
        <f t="shared" si="134"/>
        <v>0</v>
      </c>
      <c r="IU160" s="136"/>
      <c r="IV160" s="140"/>
      <c r="IW160" s="51"/>
      <c r="IX160" s="50"/>
      <c r="IY160" s="129"/>
      <c r="IZ160" s="50"/>
      <c r="JA160" s="129"/>
      <c r="JB160" s="50"/>
      <c r="JC160" s="51"/>
      <c r="JD160" s="50"/>
      <c r="JE160" s="51"/>
      <c r="JF160" s="50"/>
      <c r="JG160" s="51"/>
      <c r="JH160" s="52"/>
      <c r="JI160" s="182">
        <f t="shared" si="129"/>
        <v>0</v>
      </c>
      <c r="JJ160" s="136"/>
      <c r="JK160" s="140"/>
      <c r="JL160" s="129"/>
      <c r="JM160" s="50"/>
      <c r="JN160" s="51"/>
      <c r="JO160" s="52"/>
      <c r="JP160" s="182">
        <f t="shared" si="127"/>
        <v>0</v>
      </c>
      <c r="JQ160" s="51"/>
      <c r="JR160" s="52"/>
    </row>
    <row r="161" spans="1:278" ht="15" customHeight="1" x14ac:dyDescent="0.3">
      <c r="A161" s="27">
        <v>70</v>
      </c>
      <c r="B161" s="37">
        <v>6007</v>
      </c>
      <c r="C161" s="30" t="s">
        <v>194</v>
      </c>
      <c r="D161" s="38">
        <v>2007</v>
      </c>
      <c r="E161" s="62">
        <f t="shared" si="118"/>
        <v>21.599999999999998</v>
      </c>
      <c r="F161" s="47" t="s">
        <v>427</v>
      </c>
      <c r="G161" s="47"/>
      <c r="H161" s="47" t="s">
        <v>556</v>
      </c>
      <c r="I161" s="47"/>
      <c r="J161" s="48">
        <f t="shared" si="112"/>
        <v>0</v>
      </c>
      <c r="K161" s="49"/>
      <c r="L161" s="50"/>
      <c r="M161" s="51"/>
      <c r="N161" s="50"/>
      <c r="O161" s="51"/>
      <c r="P161" s="52"/>
      <c r="Q161" s="48">
        <f t="shared" si="119"/>
        <v>0</v>
      </c>
      <c r="R161" s="49"/>
      <c r="S161" s="52"/>
      <c r="T161" s="48">
        <f t="shared" si="120"/>
        <v>0</v>
      </c>
      <c r="U161" s="49"/>
      <c r="V161" s="50"/>
      <c r="W161" s="51"/>
      <c r="X161" s="52"/>
      <c r="Y161" s="53">
        <f t="shared" si="116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48"/>
      <c r="AM161" s="55"/>
      <c r="AN161" s="54"/>
      <c r="AO161" s="88"/>
      <c r="AP161" s="95">
        <f t="shared" si="121"/>
        <v>0</v>
      </c>
      <c r="AQ161" s="97"/>
      <c r="AR161" s="92"/>
      <c r="AS161" s="89"/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>
        <f t="shared" si="137"/>
        <v>8.3999999999999986</v>
      </c>
      <c r="BE161" s="11"/>
      <c r="BF161" s="10"/>
      <c r="BG161" s="11"/>
      <c r="BH161" s="10"/>
      <c r="BI161" s="11"/>
      <c r="BJ161" s="10"/>
      <c r="BK161" s="101">
        <v>9</v>
      </c>
      <c r="BL161" s="102">
        <f>8*0.7*1.5</f>
        <v>8.3999999999999986</v>
      </c>
      <c r="BM161" s="11"/>
      <c r="BN161" s="10"/>
      <c r="BO161" s="11"/>
      <c r="BP161" s="12"/>
      <c r="BQ161" s="13">
        <f t="shared" si="132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/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/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>
        <f t="shared" si="122"/>
        <v>0</v>
      </c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0"/>
      <c r="ET161" s="50"/>
      <c r="EU161" s="50"/>
      <c r="EV161" s="50"/>
      <c r="EW161" s="51"/>
      <c r="EX161" s="52"/>
      <c r="EY161" s="53">
        <f t="shared" si="123"/>
        <v>0</v>
      </c>
      <c r="EZ161" s="51"/>
      <c r="FA161" s="50"/>
      <c r="FB161" s="51"/>
      <c r="FC161" s="52"/>
      <c r="FD161" s="53">
        <f t="shared" si="136"/>
        <v>4.8000000000000007</v>
      </c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>
        <v>7</v>
      </c>
      <c r="FP161" s="52">
        <f>12*0.4</f>
        <v>4.8000000000000007</v>
      </c>
      <c r="FQ161" s="53">
        <f>FS161+FU161+FW161+FY161+GA161+GC161</f>
        <v>8.3999999999999986</v>
      </c>
      <c r="FR161" s="153"/>
      <c r="FS161" s="150"/>
      <c r="FT161" s="51"/>
      <c r="FU161" s="50"/>
      <c r="FV161" s="51"/>
      <c r="FW161" s="50"/>
      <c r="FX161" s="51"/>
      <c r="FY161" s="50"/>
      <c r="FZ161" s="51">
        <v>7</v>
      </c>
      <c r="GA161" s="50">
        <f>12*0.7</f>
        <v>8.3999999999999986</v>
      </c>
      <c r="GB161" s="51"/>
      <c r="GC161" s="52"/>
      <c r="GD161" s="53"/>
      <c r="GE161" s="51"/>
      <c r="GF161" s="50"/>
      <c r="GG161" s="51"/>
      <c r="GH161" s="50"/>
      <c r="GI161" s="51"/>
      <c r="GJ161" s="50"/>
      <c r="GK161" s="51"/>
      <c r="GL161" s="50"/>
      <c r="GM161" s="18"/>
      <c r="GN161" s="124"/>
      <c r="GO161" s="48"/>
      <c r="GP161" s="136"/>
      <c r="GQ161" s="140"/>
      <c r="GR161" s="51"/>
      <c r="GS161" s="50"/>
      <c r="GT161" s="51"/>
      <c r="GU161" s="50"/>
      <c r="GV161" s="129"/>
      <c r="GW161" s="50"/>
      <c r="GX161" s="51"/>
      <c r="GY161" s="50"/>
      <c r="GZ161" s="51"/>
      <c r="HA161" s="50"/>
      <c r="HB161" s="51"/>
      <c r="HC161" s="52"/>
      <c r="HD161" s="48">
        <f t="shared" si="114"/>
        <v>0</v>
      </c>
      <c r="HE161" s="136"/>
      <c r="HF161" s="140"/>
      <c r="HG161" s="51"/>
      <c r="HH161" s="50"/>
      <c r="HI161" s="51"/>
      <c r="HJ161" s="50"/>
      <c r="HK161" s="129"/>
      <c r="HL161" s="50"/>
      <c r="HM161" s="51"/>
      <c r="HN161" s="50"/>
      <c r="HO161" s="51"/>
      <c r="HP161" s="50"/>
      <c r="HQ161" s="51"/>
      <c r="HR161" s="52"/>
      <c r="HS161" s="48">
        <f t="shared" si="128"/>
        <v>0</v>
      </c>
      <c r="HT161" s="136"/>
      <c r="HU161" s="140"/>
      <c r="HV161" s="51"/>
      <c r="HW161" s="50"/>
      <c r="HX161" s="51"/>
      <c r="HY161" s="50"/>
      <c r="HZ161" s="129"/>
      <c r="IA161" s="50"/>
      <c r="IB161" s="51"/>
      <c r="IC161" s="50"/>
      <c r="ID161" s="51"/>
      <c r="IE161" s="50"/>
      <c r="IF161" s="129"/>
      <c r="IG161" s="50"/>
      <c r="IH161" s="129"/>
      <c r="II161" s="50"/>
      <c r="IJ161" s="51"/>
      <c r="IK161" s="52"/>
      <c r="IL161" s="48">
        <f t="shared" si="133"/>
        <v>0</v>
      </c>
      <c r="IM161" s="136"/>
      <c r="IN161" s="140"/>
      <c r="IO161" s="51"/>
      <c r="IP161" s="52"/>
      <c r="IQ161" s="48">
        <f t="shared" si="125"/>
        <v>0</v>
      </c>
      <c r="IR161" s="51"/>
      <c r="IS161" s="52"/>
      <c r="IT161" s="48">
        <f t="shared" si="134"/>
        <v>0</v>
      </c>
      <c r="IU161" s="136"/>
      <c r="IV161" s="140"/>
      <c r="IW161" s="51"/>
      <c r="IX161" s="50"/>
      <c r="IY161" s="129"/>
      <c r="IZ161" s="50"/>
      <c r="JA161" s="129"/>
      <c r="JB161" s="50"/>
      <c r="JC161" s="51"/>
      <c r="JD161" s="50"/>
      <c r="JE161" s="51"/>
      <c r="JF161" s="50"/>
      <c r="JG161" s="51"/>
      <c r="JH161" s="52"/>
      <c r="JI161" s="48">
        <f t="shared" si="129"/>
        <v>0</v>
      </c>
      <c r="JJ161" s="136"/>
      <c r="JK161" s="140"/>
      <c r="JL161" s="129"/>
      <c r="JM161" s="50"/>
      <c r="JN161" s="51"/>
      <c r="JO161" s="52"/>
      <c r="JP161" s="48">
        <f t="shared" si="127"/>
        <v>0</v>
      </c>
      <c r="JQ161" s="51"/>
      <c r="JR161" s="52"/>
    </row>
    <row r="162" spans="1:278" ht="15" hidden="1" customHeight="1" x14ac:dyDescent="0.3">
      <c r="B162" s="37">
        <v>5743</v>
      </c>
      <c r="C162" s="30" t="s">
        <v>371</v>
      </c>
      <c r="D162" s="38">
        <v>2003</v>
      </c>
      <c r="E162" s="62">
        <f t="shared" si="118"/>
        <v>42.400000000000006</v>
      </c>
      <c r="F162" s="47" t="s">
        <v>529</v>
      </c>
      <c r="G162" s="47"/>
      <c r="H162" s="47" t="s">
        <v>530</v>
      </c>
      <c r="I162" s="47"/>
      <c r="J162" s="48">
        <f t="shared" si="112"/>
        <v>0</v>
      </c>
      <c r="K162" s="49"/>
      <c r="L162" s="50"/>
      <c r="M162" s="51"/>
      <c r="N162" s="50"/>
      <c r="O162" s="51"/>
      <c r="P162" s="52"/>
      <c r="Q162" s="48">
        <f t="shared" si="119"/>
        <v>0</v>
      </c>
      <c r="R162" s="49"/>
      <c r="S162" s="52"/>
      <c r="T162" s="48">
        <f t="shared" si="120"/>
        <v>0</v>
      </c>
      <c r="U162" s="49"/>
      <c r="V162" s="50"/>
      <c r="W162" s="51"/>
      <c r="X162" s="52"/>
      <c r="Y162" s="53">
        <f t="shared" si="116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8"/>
      <c r="AM162" s="55"/>
      <c r="AN162" s="54"/>
      <c r="AO162" s="88"/>
      <c r="AP162" s="95">
        <f t="shared" si="121"/>
        <v>0</v>
      </c>
      <c r="AQ162" s="97"/>
      <c r="AR162" s="92"/>
      <c r="AS162" s="89">
        <f>AU162+AW162+AY162+BA162+BC162</f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>
        <f t="shared" si="137"/>
        <v>0</v>
      </c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132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>
        <f>CJ162+CL162+CN162+CP162+CR162+CT162</f>
        <v>18.400000000000002</v>
      </c>
      <c r="CI162" s="51"/>
      <c r="CJ162" s="50"/>
      <c r="CK162" s="51"/>
      <c r="CL162" s="50"/>
      <c r="CM162" s="51"/>
      <c r="CN162" s="50"/>
      <c r="CO162" s="51"/>
      <c r="CP162" s="50"/>
      <c r="CQ162" s="51">
        <v>9</v>
      </c>
      <c r="CR162" s="50">
        <f>5*0.8</f>
        <v>4</v>
      </c>
      <c r="CS162" s="101">
        <v>7</v>
      </c>
      <c r="CT162" s="103">
        <f>12*0.8*1.5</f>
        <v>14.400000000000002</v>
      </c>
      <c r="CU162" s="53">
        <f>CW162+CY162+DA162+DC162+DE162</f>
        <v>0</v>
      </c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>
        <f t="shared" si="122"/>
        <v>0</v>
      </c>
      <c r="DG162" s="51"/>
      <c r="DH162" s="50"/>
      <c r="DI162" s="51"/>
      <c r="DJ162" s="50"/>
      <c r="DK162" s="51"/>
      <c r="DL162" s="52"/>
      <c r="DM162" s="53">
        <f>DO162+DQ162+DS162+DU162+DW162+DY162+EA162+EC162</f>
        <v>0</v>
      </c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>
        <f>EF162+EH162+EJ162+EL162+EN162+EP162+ER162+ET162+EV162+EX162</f>
        <v>0</v>
      </c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123"/>
        <v>0</v>
      </c>
      <c r="EZ162" s="51"/>
      <c r="FA162" s="50"/>
      <c r="FB162" s="51"/>
      <c r="FC162" s="52"/>
      <c r="FD162" s="53">
        <f t="shared" si="136"/>
        <v>0</v>
      </c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>
        <f>FS162+FU162+FW162+FY162+GA162+GC162</f>
        <v>0</v>
      </c>
      <c r="FR162" s="122"/>
      <c r="FS162" s="122"/>
      <c r="FT162" s="51"/>
      <c r="FU162" s="50"/>
      <c r="FV162" s="51"/>
      <c r="FW162" s="50"/>
      <c r="FX162" s="50"/>
      <c r="FY162" s="50"/>
      <c r="FZ162" s="50"/>
      <c r="GA162" s="50"/>
      <c r="GB162" s="51"/>
      <c r="GC162" s="52"/>
      <c r="GD162" s="53">
        <f>GF162+GH162+GJ162+GL162+GN162</f>
        <v>0</v>
      </c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>
        <f>GQ162+GS162+GU162+GY162+HA162+HC162</f>
        <v>24</v>
      </c>
      <c r="GP162" s="136">
        <v>6</v>
      </c>
      <c r="GQ162" s="140">
        <f>30*0.8</f>
        <v>24</v>
      </c>
      <c r="GR162" s="51"/>
      <c r="GS162" s="50"/>
      <c r="GT162" s="51"/>
      <c r="GU162" s="50"/>
      <c r="GV162" s="18">
        <v>9</v>
      </c>
      <c r="GW162" s="18" t="s">
        <v>65</v>
      </c>
      <c r="GX162" s="51"/>
      <c r="GY162" s="50"/>
      <c r="GZ162" s="51"/>
      <c r="HA162" s="50"/>
      <c r="HB162" s="51"/>
      <c r="HC162" s="52"/>
      <c r="HD162" s="48">
        <f t="shared" si="114"/>
        <v>0</v>
      </c>
      <c r="HE162" s="136"/>
      <c r="HF162" s="140"/>
      <c r="HG162" s="51"/>
      <c r="HH162" s="50"/>
      <c r="HI162" s="51"/>
      <c r="HJ162" s="50"/>
      <c r="HK162" s="51"/>
      <c r="HL162" s="51"/>
      <c r="HM162" s="51"/>
      <c r="HN162" s="50"/>
      <c r="HO162" s="51"/>
      <c r="HP162" s="50"/>
      <c r="HQ162" s="51"/>
      <c r="HR162" s="52"/>
      <c r="HS162" s="48">
        <f t="shared" si="128"/>
        <v>0</v>
      </c>
      <c r="HT162" s="136"/>
      <c r="HU162" s="140"/>
      <c r="HV162" s="51"/>
      <c r="HW162" s="50"/>
      <c r="HX162" s="51"/>
      <c r="HY162" s="50"/>
      <c r="HZ162" s="51"/>
      <c r="IA162" s="51"/>
      <c r="IB162" s="51"/>
      <c r="IC162" s="51"/>
      <c r="ID162" s="51"/>
      <c r="IE162" s="50"/>
      <c r="IF162" s="129"/>
      <c r="IG162" s="50"/>
      <c r="IH162" s="129"/>
      <c r="II162" s="50"/>
      <c r="IJ162" s="51"/>
      <c r="IK162" s="52"/>
      <c r="IL162" s="48">
        <f t="shared" si="133"/>
        <v>0</v>
      </c>
      <c r="IM162" s="136"/>
      <c r="IN162" s="140"/>
      <c r="IO162" s="51"/>
      <c r="IP162" s="52"/>
      <c r="IQ162" s="48">
        <f t="shared" si="125"/>
        <v>0</v>
      </c>
      <c r="IR162" s="51"/>
      <c r="IS162" s="52"/>
      <c r="IT162" s="48">
        <f t="shared" si="134"/>
        <v>0</v>
      </c>
      <c r="IU162" s="136"/>
      <c r="IV162" s="140"/>
      <c r="IW162" s="51"/>
      <c r="IX162" s="50"/>
      <c r="IY162" s="51"/>
      <c r="IZ162" s="51"/>
      <c r="JA162" s="129"/>
      <c r="JB162" s="51"/>
      <c r="JC162" s="51"/>
      <c r="JD162" s="51"/>
      <c r="JE162" s="51"/>
      <c r="JF162" s="51"/>
      <c r="JG162" s="51"/>
      <c r="JH162" s="52"/>
      <c r="JI162" s="48">
        <f t="shared" si="129"/>
        <v>0</v>
      </c>
      <c r="JJ162" s="136"/>
      <c r="JK162" s="140"/>
      <c r="JL162" s="51"/>
      <c r="JM162" s="51"/>
      <c r="JN162" s="51"/>
      <c r="JO162" s="52"/>
      <c r="JP162" s="48">
        <f t="shared" si="127"/>
        <v>0</v>
      </c>
      <c r="JQ162" s="51"/>
      <c r="JR162" s="52"/>
    </row>
    <row r="163" spans="1:278" ht="15" hidden="1" customHeight="1" x14ac:dyDescent="0.3">
      <c r="B163" s="37">
        <v>5273</v>
      </c>
      <c r="C163" s="30" t="s">
        <v>139</v>
      </c>
      <c r="D163" s="38">
        <v>2005</v>
      </c>
      <c r="E163" s="62">
        <f t="shared" si="118"/>
        <v>40.799999999999997</v>
      </c>
      <c r="F163" s="47" t="s">
        <v>409</v>
      </c>
      <c r="G163" s="47"/>
      <c r="H163" s="47" t="s">
        <v>735</v>
      </c>
      <c r="I163" s="47"/>
      <c r="J163" s="48">
        <f t="shared" si="112"/>
        <v>0</v>
      </c>
      <c r="K163" s="49"/>
      <c r="L163" s="50"/>
      <c r="M163" s="51"/>
      <c r="N163" s="50"/>
      <c r="O163" s="51"/>
      <c r="P163" s="52"/>
      <c r="Q163" s="48">
        <f t="shared" si="119"/>
        <v>0</v>
      </c>
      <c r="R163" s="49"/>
      <c r="S163" s="52"/>
      <c r="T163" s="48">
        <f t="shared" si="120"/>
        <v>0</v>
      </c>
      <c r="U163" s="49"/>
      <c r="V163" s="50"/>
      <c r="W163" s="51"/>
      <c r="X163" s="52"/>
      <c r="Y163" s="53">
        <f t="shared" ref="Y163:Y190" si="138">AA163+AC163+AE163+AG163+AI163+AK163+AM163+AO163</f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5">
        <f t="shared" si="121"/>
        <v>0</v>
      </c>
      <c r="AQ163" s="97"/>
      <c r="AR163" s="92"/>
      <c r="AS163" s="89">
        <f>AU163+AW163+AY163+BA163+BC163</f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>
        <f t="shared" si="137"/>
        <v>0</v>
      </c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132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>
        <f>CJ163+CL163+CN163+CP163+CR163+CT163</f>
        <v>0</v>
      </c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>
        <f>CW163+CY163+DA163+DC163+DE163</f>
        <v>0</v>
      </c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>
        <f t="shared" si="122"/>
        <v>0</v>
      </c>
      <c r="DG163" s="51"/>
      <c r="DH163" s="50"/>
      <c r="DI163" s="51"/>
      <c r="DJ163" s="50"/>
      <c r="DK163" s="51"/>
      <c r="DL163" s="52"/>
      <c r="DM163" s="53">
        <f>DO163+DQ163+DS163+DU163+DW163+DY163+EA163+EC163</f>
        <v>0</v>
      </c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>
        <f>EF163+EH163+EJ163+EL163+EN163+EP163+ER163+ET163+EV163+EX163</f>
        <v>0</v>
      </c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123"/>
        <v>0</v>
      </c>
      <c r="EZ163" s="51"/>
      <c r="FA163" s="50"/>
      <c r="FB163" s="51"/>
      <c r="FC163" s="52"/>
      <c r="FD163" s="53">
        <f t="shared" si="136"/>
        <v>0</v>
      </c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>
        <f>FS163+FU163+FW163+FY163+GA163+GC163</f>
        <v>0</v>
      </c>
      <c r="FR163" s="122"/>
      <c r="FS163" s="122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>
        <f>GF163+GH163+GJ163+GL163+GN163</f>
        <v>0</v>
      </c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>
        <f>GQ163+GS163+GU163+GY163+HA163+HC163</f>
        <v>20.8</v>
      </c>
      <c r="GP163" s="136"/>
      <c r="GQ163" s="140"/>
      <c r="GR163" s="51"/>
      <c r="GS163" s="50"/>
      <c r="GT163" s="51">
        <v>5</v>
      </c>
      <c r="GU163" s="50">
        <f>26*0.8</f>
        <v>20.8</v>
      </c>
      <c r="GV163" s="18">
        <v>8</v>
      </c>
      <c r="GW163" s="18" t="s">
        <v>65</v>
      </c>
      <c r="GX163" s="51"/>
      <c r="GY163" s="50"/>
      <c r="GZ163" s="51"/>
      <c r="HA163" s="50"/>
      <c r="HB163" s="51"/>
      <c r="HC163" s="52"/>
      <c r="HD163" s="48">
        <f t="shared" si="114"/>
        <v>0</v>
      </c>
      <c r="HE163" s="136"/>
      <c r="HF163" s="140"/>
      <c r="HG163" s="51"/>
      <c r="HH163" s="50"/>
      <c r="HI163" s="51"/>
      <c r="HJ163" s="50"/>
      <c r="HK163" s="51"/>
      <c r="HL163" s="51"/>
      <c r="HM163" s="51"/>
      <c r="HN163" s="50"/>
      <c r="HO163" s="51"/>
      <c r="HP163" s="50"/>
      <c r="HQ163" s="51"/>
      <c r="HR163" s="52"/>
      <c r="HS163" s="48">
        <f t="shared" si="128"/>
        <v>0</v>
      </c>
      <c r="HT163" s="136"/>
      <c r="HU163" s="140"/>
      <c r="HV163" s="51"/>
      <c r="HW163" s="50"/>
      <c r="HX163" s="51"/>
      <c r="HY163" s="50"/>
      <c r="HZ163" s="51"/>
      <c r="IA163" s="51"/>
      <c r="IB163" s="51"/>
      <c r="IC163" s="51"/>
      <c r="ID163" s="51"/>
      <c r="IE163" s="50"/>
      <c r="IF163" s="129"/>
      <c r="IG163" s="50"/>
      <c r="IH163" s="129"/>
      <c r="II163" s="50"/>
      <c r="IJ163" s="51"/>
      <c r="IK163" s="52"/>
      <c r="IL163" s="48">
        <f t="shared" si="133"/>
        <v>0</v>
      </c>
      <c r="IM163" s="136"/>
      <c r="IN163" s="140"/>
      <c r="IO163" s="18" t="s">
        <v>580</v>
      </c>
      <c r="IP163" s="124"/>
      <c r="IQ163" s="48">
        <f t="shared" si="125"/>
        <v>0</v>
      </c>
      <c r="IR163" s="51"/>
      <c r="IS163" s="52"/>
      <c r="IT163" s="48">
        <f t="shared" si="134"/>
        <v>20</v>
      </c>
      <c r="IU163" s="136">
        <v>8</v>
      </c>
      <c r="IV163" s="140">
        <f>20</f>
        <v>20</v>
      </c>
      <c r="IW163" s="51"/>
      <c r="IX163" s="50"/>
      <c r="IY163" s="51"/>
      <c r="IZ163" s="51"/>
      <c r="JA163" s="129"/>
      <c r="JB163" s="51"/>
      <c r="JC163" s="51"/>
      <c r="JD163" s="51"/>
      <c r="JE163" s="51"/>
      <c r="JF163" s="51"/>
      <c r="JG163" s="51"/>
      <c r="JH163" s="52"/>
      <c r="JI163" s="48">
        <f t="shared" si="129"/>
        <v>0</v>
      </c>
      <c r="JJ163" s="136"/>
      <c r="JK163" s="140"/>
      <c r="JL163" s="51"/>
      <c r="JM163" s="51"/>
      <c r="JN163" s="51"/>
      <c r="JO163" s="52"/>
      <c r="JP163" s="48">
        <f t="shared" si="127"/>
        <v>0</v>
      </c>
      <c r="JQ163" s="51"/>
      <c r="JR163" s="52"/>
    </row>
    <row r="164" spans="1:278" ht="15" hidden="1" customHeight="1" x14ac:dyDescent="0.3">
      <c r="B164" s="37">
        <v>171</v>
      </c>
      <c r="C164" s="30" t="s">
        <v>154</v>
      </c>
      <c r="D164" s="38">
        <v>1981</v>
      </c>
      <c r="E164" s="62">
        <f t="shared" si="118"/>
        <v>40</v>
      </c>
      <c r="F164" s="47" t="s">
        <v>415</v>
      </c>
      <c r="G164" s="47"/>
      <c r="H164" s="47" t="s">
        <v>884</v>
      </c>
      <c r="I164" s="47" t="s">
        <v>908</v>
      </c>
      <c r="J164" s="48">
        <f t="shared" si="112"/>
        <v>0</v>
      </c>
      <c r="K164" s="49"/>
      <c r="L164" s="50"/>
      <c r="M164" s="51"/>
      <c r="N164" s="50"/>
      <c r="O164" s="51"/>
      <c r="P164" s="52"/>
      <c r="Q164" s="48">
        <f t="shared" si="119"/>
        <v>0</v>
      </c>
      <c r="R164" s="49"/>
      <c r="S164" s="52"/>
      <c r="T164" s="48">
        <f t="shared" si="120"/>
        <v>0</v>
      </c>
      <c r="U164" s="49"/>
      <c r="V164" s="50"/>
      <c r="W164" s="51"/>
      <c r="X164" s="52"/>
      <c r="Y164" s="53">
        <f t="shared" si="138"/>
        <v>0</v>
      </c>
      <c r="Z164" s="120"/>
      <c r="AA164" s="55"/>
      <c r="AB164" s="120"/>
      <c r="AC164" s="55"/>
      <c r="AD164" s="120"/>
      <c r="AE164" s="55"/>
      <c r="AF164" s="120"/>
      <c r="AG164" s="55"/>
      <c r="AH164" s="120"/>
      <c r="AI164" s="55"/>
      <c r="AJ164" s="120"/>
      <c r="AK164" s="55"/>
      <c r="AL164" s="120"/>
      <c r="AM164" s="55"/>
      <c r="AN164" s="120"/>
      <c r="AO164" s="88"/>
      <c r="AP164" s="95">
        <f t="shared" si="121"/>
        <v>0</v>
      </c>
      <c r="AQ164" s="97"/>
      <c r="AR164" s="92"/>
      <c r="AS164" s="89">
        <f>AU164+AW164+AY164+BA164+BC164</f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 t="shared" si="137"/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132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>
        <f>CJ164+CL164+CN164+CP164+CR164+CT164</f>
        <v>0</v>
      </c>
      <c r="CI164" s="51"/>
      <c r="CJ164" s="50"/>
      <c r="CK164" s="51"/>
      <c r="CL164" s="50"/>
      <c r="CM164" s="51"/>
      <c r="CN164" s="50"/>
      <c r="CO164" s="50"/>
      <c r="CP164" s="50"/>
      <c r="CQ164" s="51"/>
      <c r="CR164" s="50"/>
      <c r="CS164" s="51"/>
      <c r="CT164" s="52"/>
      <c r="CU164" s="53">
        <f>CW164+CY164+DA164+DC164+DE164</f>
        <v>0</v>
      </c>
      <c r="CV164" s="51"/>
      <c r="CW164" s="50"/>
      <c r="CX164" s="50"/>
      <c r="CY164" s="50"/>
      <c r="CZ164" s="51"/>
      <c r="DA164" s="50"/>
      <c r="DB164" s="51"/>
      <c r="DC164" s="50"/>
      <c r="DD164" s="51"/>
      <c r="DE164" s="52"/>
      <c r="DF164" s="53">
        <f t="shared" si="122"/>
        <v>0</v>
      </c>
      <c r="DG164" s="51"/>
      <c r="DH164" s="50"/>
      <c r="DI164" s="50"/>
      <c r="DJ164" s="50"/>
      <c r="DK164" s="51"/>
      <c r="DL164" s="52"/>
      <c r="DM164" s="53">
        <f>DO164+DQ164+DS164+DU164+DW164+DY164+EA164+EC164</f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0"/>
      <c r="DY164" s="50"/>
      <c r="DZ164" s="51"/>
      <c r="EA164" s="50"/>
      <c r="EB164" s="51"/>
      <c r="EC164" s="52"/>
      <c r="ED164" s="53">
        <f>EF164+EH164+EJ164+EL164+EN164+EP164+ER164+ET164+EV164+EX164</f>
        <v>0</v>
      </c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0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123"/>
        <v>0</v>
      </c>
      <c r="EZ164" s="51"/>
      <c r="FA164" s="50"/>
      <c r="FB164" s="51"/>
      <c r="FC164" s="52"/>
      <c r="FD164" s="53">
        <f t="shared" si="136"/>
        <v>0</v>
      </c>
      <c r="FE164" s="51"/>
      <c r="FF164" s="50"/>
      <c r="FG164" s="51"/>
      <c r="FH164" s="50"/>
      <c r="FI164" s="51"/>
      <c r="FJ164" s="50"/>
      <c r="FK164" s="50"/>
      <c r="FL164" s="50"/>
      <c r="FM164" s="51"/>
      <c r="FN164" s="50"/>
      <c r="FO164" s="51"/>
      <c r="FP164" s="52"/>
      <c r="FQ164" s="53">
        <f>FS164+FU164+FW164+FY164+GA164+GC164</f>
        <v>0</v>
      </c>
      <c r="FR164" s="122"/>
      <c r="FS164" s="122"/>
      <c r="FT164" s="51"/>
      <c r="FU164" s="50"/>
      <c r="FV164" s="51"/>
      <c r="FW164" s="50"/>
      <c r="FX164" s="50"/>
      <c r="FY164" s="50"/>
      <c r="FZ164" s="50"/>
      <c r="GA164" s="50"/>
      <c r="GB164" s="51"/>
      <c r="GC164" s="52"/>
      <c r="GD164" s="53">
        <f>GF164+GH164+GJ164+GL164+GN164</f>
        <v>0</v>
      </c>
      <c r="GE164" s="51"/>
      <c r="GF164" s="50"/>
      <c r="GG164" s="51"/>
      <c r="GH164" s="50"/>
      <c r="GI164" s="51"/>
      <c r="GJ164" s="50"/>
      <c r="GK164" s="50"/>
      <c r="GL164" s="50"/>
      <c r="GM164" s="51"/>
      <c r="GN164" s="52"/>
      <c r="GO164" s="48">
        <f>GQ164+GS164+GU164+GW164+GY164+HA164+HC164</f>
        <v>0</v>
      </c>
      <c r="GP164" s="125"/>
      <c r="GQ164" s="125"/>
      <c r="GR164" s="51"/>
      <c r="GS164" s="50"/>
      <c r="GT164" s="51"/>
      <c r="GU164" s="50"/>
      <c r="GV164" s="50"/>
      <c r="GW164" s="50"/>
      <c r="GX164" s="50"/>
      <c r="GY164" s="50"/>
      <c r="GZ164" s="50"/>
      <c r="HA164" s="50"/>
      <c r="HB164" s="51"/>
      <c r="HC164" s="52"/>
      <c r="HD164" s="48">
        <f t="shared" si="114"/>
        <v>0</v>
      </c>
      <c r="HE164" s="125"/>
      <c r="HF164" s="125"/>
      <c r="HG164" s="51"/>
      <c r="HH164" s="50"/>
      <c r="HI164" s="51"/>
      <c r="HJ164" s="50"/>
      <c r="HK164" s="50"/>
      <c r="HL164" s="50"/>
      <c r="HM164" s="50"/>
      <c r="HN164" s="50"/>
      <c r="HO164" s="50"/>
      <c r="HP164" s="50"/>
      <c r="HQ164" s="51"/>
      <c r="HR164" s="52"/>
      <c r="HS164" s="48">
        <f t="shared" si="128"/>
        <v>0</v>
      </c>
      <c r="HT164" s="136"/>
      <c r="HU164" s="140"/>
      <c r="HV164" s="51"/>
      <c r="HW164" s="50"/>
      <c r="HX164" s="51"/>
      <c r="HY164" s="50"/>
      <c r="HZ164" s="51"/>
      <c r="IA164" s="50"/>
      <c r="IB164" s="51"/>
      <c r="IC164" s="50"/>
      <c r="ID164" s="51"/>
      <c r="IE164" s="50"/>
      <c r="IF164" s="129"/>
      <c r="IG164" s="50"/>
      <c r="IH164" s="129"/>
      <c r="II164" s="50"/>
      <c r="IJ164" s="51"/>
      <c r="IK164" s="52"/>
      <c r="IL164" s="48">
        <f t="shared" si="133"/>
        <v>0</v>
      </c>
      <c r="IM164" s="136"/>
      <c r="IN164" s="140"/>
      <c r="IO164" s="51"/>
      <c r="IP164" s="52"/>
      <c r="IQ164" s="48">
        <f t="shared" si="125"/>
        <v>0</v>
      </c>
      <c r="IR164" s="51"/>
      <c r="IS164" s="52"/>
      <c r="IT164" s="48">
        <f>IV164+IX164+JB164+JF164+JH164</f>
        <v>40</v>
      </c>
      <c r="IU164" s="136"/>
      <c r="IV164" s="140"/>
      <c r="IW164" s="51"/>
      <c r="IX164" s="50"/>
      <c r="IY164" s="18">
        <v>4</v>
      </c>
      <c r="IZ164" s="17">
        <f>30</f>
        <v>30</v>
      </c>
      <c r="JA164" s="129"/>
      <c r="JB164" s="50"/>
      <c r="JC164" s="18">
        <v>5</v>
      </c>
      <c r="JD164" s="17">
        <f>18</f>
        <v>18</v>
      </c>
      <c r="JE164" s="51">
        <v>2</v>
      </c>
      <c r="JF164" s="50">
        <f>40</f>
        <v>40</v>
      </c>
      <c r="JG164" s="51"/>
      <c r="JH164" s="52"/>
      <c r="JI164" s="48">
        <f t="shared" si="129"/>
        <v>0</v>
      </c>
      <c r="JJ164" s="136"/>
      <c r="JK164" s="140"/>
      <c r="JL164" s="51"/>
      <c r="JM164" s="50"/>
      <c r="JN164" s="51"/>
      <c r="JO164" s="52"/>
      <c r="JP164" s="48">
        <f t="shared" si="127"/>
        <v>0</v>
      </c>
      <c r="JQ164" s="51"/>
      <c r="JR164" s="52"/>
    </row>
    <row r="165" spans="1:278" ht="15" customHeight="1" x14ac:dyDescent="0.3">
      <c r="A165" s="176">
        <v>71</v>
      </c>
      <c r="B165" s="177">
        <v>7158</v>
      </c>
      <c r="C165" s="178" t="s">
        <v>754</v>
      </c>
      <c r="D165" s="179">
        <v>2010</v>
      </c>
      <c r="E165" s="180">
        <f t="shared" si="118"/>
        <v>21.2</v>
      </c>
      <c r="F165" s="181" t="s">
        <v>412</v>
      </c>
      <c r="G165" s="181"/>
      <c r="H165" s="47" t="s">
        <v>755</v>
      </c>
      <c r="I165" s="47"/>
      <c r="J165" s="182">
        <f t="shared" si="112"/>
        <v>0</v>
      </c>
      <c r="K165" s="49"/>
      <c r="L165" s="50"/>
      <c r="M165" s="51"/>
      <c r="N165" s="50"/>
      <c r="O165" s="51"/>
      <c r="P165" s="52"/>
      <c r="Q165" s="182">
        <f t="shared" si="119"/>
        <v>0</v>
      </c>
      <c r="R165" s="49"/>
      <c r="S165" s="52"/>
      <c r="T165" s="48">
        <f t="shared" si="120"/>
        <v>0</v>
      </c>
      <c r="U165" s="49"/>
      <c r="V165" s="50"/>
      <c r="W165" s="51"/>
      <c r="X165" s="52"/>
      <c r="Y165" s="183">
        <f t="shared" si="138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5">
        <f t="shared" si="121"/>
        <v>0</v>
      </c>
      <c r="AQ165" s="97"/>
      <c r="AR165" s="92"/>
      <c r="AS165" s="89"/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83">
        <f t="shared" si="137"/>
        <v>0</v>
      </c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83">
        <f t="shared" si="132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/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/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183">
        <f t="shared" si="122"/>
        <v>0</v>
      </c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101"/>
      <c r="EP165" s="102"/>
      <c r="EQ165" s="51"/>
      <c r="ER165" s="50"/>
      <c r="ES165" s="51"/>
      <c r="ET165" s="50"/>
      <c r="EU165" s="101"/>
      <c r="EV165" s="102"/>
      <c r="EW165" s="51"/>
      <c r="EX165" s="52"/>
      <c r="EY165" s="53">
        <f t="shared" si="123"/>
        <v>0</v>
      </c>
      <c r="EZ165" s="51"/>
      <c r="FA165" s="50"/>
      <c r="FB165" s="51"/>
      <c r="FC165" s="52"/>
      <c r="FD165" s="183">
        <f>FF165+FH165+FJ165+FL165+FP165</f>
        <v>7.2</v>
      </c>
      <c r="FE165" s="51"/>
      <c r="FF165" s="50"/>
      <c r="FG165" s="51"/>
      <c r="FH165" s="50"/>
      <c r="FI165" s="51"/>
      <c r="FJ165" s="50"/>
      <c r="FK165" s="51"/>
      <c r="FL165" s="50"/>
      <c r="FM165" s="18">
        <v>7</v>
      </c>
      <c r="FN165" s="17">
        <f>18*0.4</f>
        <v>7.2</v>
      </c>
      <c r="FO165" s="51">
        <v>5</v>
      </c>
      <c r="FP165" s="52">
        <f>18*0.4</f>
        <v>7.2</v>
      </c>
      <c r="FQ165" s="183">
        <f>FS165+FU165+FW165+GA165+GC165</f>
        <v>14</v>
      </c>
      <c r="FR165" s="153"/>
      <c r="FS165" s="150"/>
      <c r="FT165" s="51"/>
      <c r="FU165" s="50"/>
      <c r="FV165" s="51"/>
      <c r="FW165" s="50"/>
      <c r="FX165" s="18">
        <v>6</v>
      </c>
      <c r="FY165" s="17">
        <f>15*0.7</f>
        <v>10.5</v>
      </c>
      <c r="FZ165" s="51">
        <v>4</v>
      </c>
      <c r="GA165" s="50">
        <f>20*0.7</f>
        <v>14</v>
      </c>
      <c r="GB165" s="51"/>
      <c r="GC165" s="52"/>
      <c r="GD165" s="53"/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/>
      <c r="GP165" s="136"/>
      <c r="GQ165" s="140"/>
      <c r="GR165" s="51"/>
      <c r="GS165" s="50"/>
      <c r="GT165" s="51"/>
      <c r="GU165" s="50"/>
      <c r="GV165" s="129"/>
      <c r="GW165" s="50"/>
      <c r="GX165" s="51"/>
      <c r="GY165" s="50"/>
      <c r="GZ165" s="51"/>
      <c r="HA165" s="50"/>
      <c r="HB165" s="51"/>
      <c r="HC165" s="52"/>
      <c r="HD165" s="182">
        <f t="shared" si="114"/>
        <v>0</v>
      </c>
      <c r="HE165" s="136"/>
      <c r="HF165" s="140"/>
      <c r="HG165" s="51"/>
      <c r="HH165" s="50"/>
      <c r="HI165" s="51"/>
      <c r="HJ165" s="50"/>
      <c r="HK165" s="129"/>
      <c r="HL165" s="50"/>
      <c r="HM165" s="51"/>
      <c r="HN165" s="50"/>
      <c r="HO165" s="51"/>
      <c r="HP165" s="50"/>
      <c r="HQ165" s="51"/>
      <c r="HR165" s="52"/>
      <c r="HS165" s="48">
        <f t="shared" si="128"/>
        <v>0</v>
      </c>
      <c r="HT165" s="136"/>
      <c r="HU165" s="140"/>
      <c r="HV165" s="51"/>
      <c r="HW165" s="50"/>
      <c r="HX165" s="51"/>
      <c r="HY165" s="50"/>
      <c r="HZ165" s="129"/>
      <c r="IA165" s="50"/>
      <c r="IB165" s="51"/>
      <c r="IC165" s="50"/>
      <c r="ID165" s="51"/>
      <c r="IE165" s="50"/>
      <c r="IF165" s="129"/>
      <c r="IG165" s="50"/>
      <c r="IH165" s="129"/>
      <c r="II165" s="50"/>
      <c r="IJ165" s="51"/>
      <c r="IK165" s="52"/>
      <c r="IL165" s="182">
        <f t="shared" si="133"/>
        <v>0</v>
      </c>
      <c r="IM165" s="136"/>
      <c r="IN165" s="140"/>
      <c r="IO165" s="51"/>
      <c r="IP165" s="52"/>
      <c r="IQ165" s="182">
        <f t="shared" si="125"/>
        <v>0</v>
      </c>
      <c r="IR165" s="51"/>
      <c r="IS165" s="52"/>
      <c r="IT165" s="182">
        <f t="shared" ref="IT165:IT190" si="139">IV165+IX165+IZ165+JB165+JD165+JF165+JH165</f>
        <v>0</v>
      </c>
      <c r="IU165" s="136"/>
      <c r="IV165" s="140"/>
      <c r="IW165" s="51"/>
      <c r="IX165" s="50"/>
      <c r="IY165" s="129"/>
      <c r="IZ165" s="50"/>
      <c r="JA165" s="129"/>
      <c r="JB165" s="50"/>
      <c r="JC165" s="51"/>
      <c r="JD165" s="50"/>
      <c r="JE165" s="51"/>
      <c r="JF165" s="50"/>
      <c r="JG165" s="51"/>
      <c r="JH165" s="52"/>
      <c r="JI165" s="182">
        <f t="shared" si="129"/>
        <v>0</v>
      </c>
      <c r="JJ165" s="136"/>
      <c r="JK165" s="140"/>
      <c r="JL165" s="129"/>
      <c r="JM165" s="50"/>
      <c r="JN165" s="51"/>
      <c r="JO165" s="52"/>
      <c r="JP165" s="182">
        <f t="shared" si="127"/>
        <v>0</v>
      </c>
      <c r="JQ165" s="51"/>
      <c r="JR165" s="52"/>
    </row>
    <row r="166" spans="1:278" ht="15" hidden="1" customHeight="1" x14ac:dyDescent="0.3">
      <c r="B166" s="37">
        <v>1217</v>
      </c>
      <c r="C166" s="30" t="s">
        <v>594</v>
      </c>
      <c r="D166" s="38">
        <v>2011</v>
      </c>
      <c r="E166" s="62">
        <f t="shared" si="118"/>
        <v>39</v>
      </c>
      <c r="F166" s="47" t="s">
        <v>427</v>
      </c>
      <c r="G166" s="47"/>
      <c r="H166" s="47" t="s">
        <v>596</v>
      </c>
      <c r="I166" s="47"/>
      <c r="J166" s="48">
        <f t="shared" si="112"/>
        <v>0</v>
      </c>
      <c r="K166" s="49"/>
      <c r="L166" s="50"/>
      <c r="M166" s="51"/>
      <c r="N166" s="50"/>
      <c r="O166" s="51"/>
      <c r="P166" s="52"/>
      <c r="Q166" s="48">
        <f t="shared" si="119"/>
        <v>0</v>
      </c>
      <c r="R166" s="49"/>
      <c r="S166" s="52"/>
      <c r="T166" s="48">
        <f t="shared" si="120"/>
        <v>0</v>
      </c>
      <c r="U166" s="49"/>
      <c r="V166" s="50"/>
      <c r="W166" s="51"/>
      <c r="X166" s="52"/>
      <c r="Y166" s="53">
        <f t="shared" si="138"/>
        <v>0</v>
      </c>
      <c r="Z166" s="120"/>
      <c r="AA166" s="55"/>
      <c r="AB166" s="120"/>
      <c r="AC166" s="55"/>
      <c r="AD166" s="120"/>
      <c r="AE166" s="55"/>
      <c r="AF166" s="120"/>
      <c r="AG166" s="55"/>
      <c r="AH166" s="120"/>
      <c r="AI166" s="55"/>
      <c r="AJ166" s="120"/>
      <c r="AK166" s="55"/>
      <c r="AL166" s="120"/>
      <c r="AM166" s="55"/>
      <c r="AN166" s="120"/>
      <c r="AO166" s="88"/>
      <c r="AP166" s="95">
        <f t="shared" si="121"/>
        <v>0</v>
      </c>
      <c r="AQ166" s="97"/>
      <c r="AR166" s="92"/>
      <c r="AS166" s="89">
        <f>AU166+AW166+AY166+BA166+BC166</f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 t="shared" si="137"/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132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>CJ166+CL166+CN166+CP166+CR166+CT166</f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>CW166+CY166+DA166+DC166+DE166</f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 t="shared" si="122"/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101">
        <v>6</v>
      </c>
      <c r="DS166" s="102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123"/>
        <v>0</v>
      </c>
      <c r="EZ166" s="51"/>
      <c r="FA166" s="50"/>
      <c r="FB166" s="51"/>
      <c r="FC166" s="52"/>
      <c r="FD166" s="53">
        <f t="shared" ref="FD166:FD172" si="140"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 t="shared" ref="FQ166:FQ172" si="141">FS166+FU166+FW166+FY166+GA166+GC166</f>
        <v>0</v>
      </c>
      <c r="FR166" s="122"/>
      <c r="FS166" s="122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>GF166+GH166+GJ166+GL166+GN166</f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>GQ166+GS166+GU166+GW166+GY166+HA166+HC166</f>
        <v>0</v>
      </c>
      <c r="GP166" s="125"/>
      <c r="GQ166" s="125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 t="shared" si="114"/>
        <v>0</v>
      </c>
      <c r="HE166" s="125"/>
      <c r="HF166" s="125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128"/>
        <v>0</v>
      </c>
      <c r="HT166" s="136"/>
      <c r="HU166" s="140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9"/>
      <c r="IG166" s="50"/>
      <c r="IH166" s="129"/>
      <c r="II166" s="50"/>
      <c r="IJ166" s="51"/>
      <c r="IK166" s="52"/>
      <c r="IL166" s="48">
        <f t="shared" si="133"/>
        <v>0</v>
      </c>
      <c r="IM166" s="136"/>
      <c r="IN166" s="140"/>
      <c r="IO166" s="51"/>
      <c r="IP166" s="52"/>
      <c r="IQ166" s="48">
        <f t="shared" si="125"/>
        <v>0</v>
      </c>
      <c r="IR166" s="51"/>
      <c r="IS166" s="52"/>
      <c r="IT166" s="48">
        <f t="shared" si="139"/>
        <v>0</v>
      </c>
      <c r="IU166" s="136"/>
      <c r="IV166" s="140"/>
      <c r="IW166" s="51"/>
      <c r="IX166" s="50"/>
      <c r="IY166" s="51"/>
      <c r="IZ166" s="50"/>
      <c r="JA166" s="129"/>
      <c r="JB166" s="50"/>
      <c r="JC166" s="51"/>
      <c r="JD166" s="50"/>
      <c r="JE166" s="51"/>
      <c r="JF166" s="50"/>
      <c r="JG166" s="51"/>
      <c r="JH166" s="52"/>
      <c r="JI166" s="48">
        <f t="shared" si="129"/>
        <v>0</v>
      </c>
      <c r="JJ166" s="136"/>
      <c r="JK166" s="140"/>
      <c r="JL166" s="51"/>
      <c r="JM166" s="50"/>
      <c r="JN166" s="51"/>
      <c r="JO166" s="52"/>
      <c r="JP166" s="48">
        <f t="shared" si="127"/>
        <v>0</v>
      </c>
      <c r="JQ166" s="51"/>
      <c r="JR166" s="52"/>
    </row>
    <row r="167" spans="1:278" ht="15" customHeight="1" x14ac:dyDescent="0.3">
      <c r="A167" s="27">
        <v>72</v>
      </c>
      <c r="B167" s="37">
        <v>6857</v>
      </c>
      <c r="C167" s="30" t="s">
        <v>929</v>
      </c>
      <c r="D167" s="38">
        <v>2008</v>
      </c>
      <c r="E167" s="62">
        <f t="shared" si="118"/>
        <v>21</v>
      </c>
      <c r="F167" s="47" t="s">
        <v>407</v>
      </c>
      <c r="G167" s="47"/>
      <c r="H167" s="47" t="s">
        <v>441</v>
      </c>
      <c r="I167" s="47"/>
      <c r="J167" s="48">
        <f t="shared" si="112"/>
        <v>0</v>
      </c>
      <c r="K167" s="49"/>
      <c r="L167" s="50"/>
      <c r="M167" s="51"/>
      <c r="N167" s="50"/>
      <c r="O167" s="51"/>
      <c r="P167" s="52"/>
      <c r="Q167" s="48">
        <f t="shared" si="119"/>
        <v>0</v>
      </c>
      <c r="R167" s="49"/>
      <c r="S167" s="52"/>
      <c r="T167" s="48">
        <f t="shared" si="120"/>
        <v>0</v>
      </c>
      <c r="U167" s="49"/>
      <c r="V167" s="50"/>
      <c r="W167" s="51"/>
      <c r="X167" s="52"/>
      <c r="Y167" s="53">
        <f t="shared" si="138"/>
        <v>0</v>
      </c>
      <c r="Z167" s="148"/>
      <c r="AA167" s="55"/>
      <c r="AB167" s="148"/>
      <c r="AC167" s="55"/>
      <c r="AD167" s="148"/>
      <c r="AE167" s="55"/>
      <c r="AF167" s="148"/>
      <c r="AG167" s="55"/>
      <c r="AH167" s="148"/>
      <c r="AI167" s="55"/>
      <c r="AJ167" s="148"/>
      <c r="AK167" s="55"/>
      <c r="AL167" s="148"/>
      <c r="AM167" s="55"/>
      <c r="AN167" s="148"/>
      <c r="AO167" s="88"/>
      <c r="AP167" s="95">
        <f t="shared" si="121"/>
        <v>0</v>
      </c>
      <c r="AQ167" s="97"/>
      <c r="AR167" s="92"/>
      <c r="AS167" s="89"/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>
        <f t="shared" si="137"/>
        <v>0</v>
      </c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>
        <f t="shared" si="132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/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>
        <f t="shared" si="122"/>
        <v>0</v>
      </c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51"/>
      <c r="EP167" s="50"/>
      <c r="EQ167" s="51"/>
      <c r="ER167" s="50"/>
      <c r="ES167" s="50"/>
      <c r="ET167" s="50"/>
      <c r="EU167" s="50"/>
      <c r="EV167" s="50"/>
      <c r="EW167" s="51"/>
      <c r="EX167" s="52"/>
      <c r="EY167" s="53">
        <f t="shared" si="123"/>
        <v>0</v>
      </c>
      <c r="EZ167" s="51"/>
      <c r="FA167" s="50"/>
      <c r="FB167" s="51"/>
      <c r="FC167" s="52"/>
      <c r="FD167" s="53">
        <f t="shared" si="140"/>
        <v>0</v>
      </c>
      <c r="FE167" s="51"/>
      <c r="FF167" s="50"/>
      <c r="FG167" s="51"/>
      <c r="FH167" s="50"/>
      <c r="FI167" s="51"/>
      <c r="FJ167" s="50"/>
      <c r="FK167" s="51"/>
      <c r="FL167" s="50"/>
      <c r="FM167" s="51"/>
      <c r="FN167" s="50"/>
      <c r="FO167" s="51"/>
      <c r="FP167" s="52"/>
      <c r="FQ167" s="53">
        <f t="shared" si="141"/>
        <v>0</v>
      </c>
      <c r="FR167" s="153"/>
      <c r="FS167" s="150"/>
      <c r="FT167" s="51"/>
      <c r="FU167" s="50"/>
      <c r="FV167" s="51"/>
      <c r="FW167" s="50"/>
      <c r="FX167" s="51"/>
      <c r="FY167" s="50"/>
      <c r="FZ167" s="51"/>
      <c r="GA167" s="50"/>
      <c r="GB167" s="51"/>
      <c r="GC167" s="52"/>
      <c r="GD167" s="53"/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/>
      <c r="GP167" s="136"/>
      <c r="GQ167" s="140"/>
      <c r="GR167" s="51"/>
      <c r="GS167" s="50"/>
      <c r="GT167" s="51"/>
      <c r="GU167" s="50"/>
      <c r="GV167" s="129"/>
      <c r="GW167" s="50"/>
      <c r="GX167" s="51"/>
      <c r="GY167" s="50"/>
      <c r="GZ167" s="51"/>
      <c r="HA167" s="50"/>
      <c r="HB167" s="51"/>
      <c r="HC167" s="52"/>
      <c r="HD167" s="48">
        <f t="shared" si="114"/>
        <v>0</v>
      </c>
      <c r="HE167" s="136"/>
      <c r="HF167" s="140"/>
      <c r="HG167" s="51"/>
      <c r="HH167" s="50"/>
      <c r="HI167" s="51"/>
      <c r="HJ167" s="50"/>
      <c r="HK167" s="129"/>
      <c r="HL167" s="50"/>
      <c r="HM167" s="51"/>
      <c r="HN167" s="50"/>
      <c r="HO167" s="51"/>
      <c r="HP167" s="50"/>
      <c r="HQ167" s="51"/>
      <c r="HR167" s="52"/>
      <c r="HS167" s="48">
        <f t="shared" si="128"/>
        <v>0</v>
      </c>
      <c r="HT167" s="136"/>
      <c r="HU167" s="140"/>
      <c r="HV167" s="51"/>
      <c r="HW167" s="50"/>
      <c r="HX167" s="51"/>
      <c r="HY167" s="50"/>
      <c r="HZ167" s="129"/>
      <c r="IA167" s="50"/>
      <c r="IB167" s="51"/>
      <c r="IC167" s="50"/>
      <c r="ID167" s="51"/>
      <c r="IE167" s="50"/>
      <c r="IF167" s="129"/>
      <c r="IG167" s="50"/>
      <c r="IH167" s="129"/>
      <c r="II167" s="50"/>
      <c r="IJ167" s="51"/>
      <c r="IK167" s="52"/>
      <c r="IL167" s="48">
        <f t="shared" si="133"/>
        <v>0</v>
      </c>
      <c r="IM167" s="136"/>
      <c r="IN167" s="140"/>
      <c r="IO167" s="51"/>
      <c r="IP167" s="52"/>
      <c r="IQ167" s="48">
        <f t="shared" si="125"/>
        <v>0</v>
      </c>
      <c r="IR167" s="51"/>
      <c r="IS167" s="52"/>
      <c r="IT167" s="48">
        <f t="shared" si="139"/>
        <v>0</v>
      </c>
      <c r="IU167" s="136"/>
      <c r="IV167" s="140"/>
      <c r="IW167" s="51"/>
      <c r="IX167" s="50"/>
      <c r="IY167" s="129"/>
      <c r="IZ167" s="50"/>
      <c r="JA167" s="129"/>
      <c r="JB167" s="50"/>
      <c r="JC167" s="51"/>
      <c r="JD167" s="50"/>
      <c r="JE167" s="51"/>
      <c r="JF167" s="50"/>
      <c r="JG167" s="51"/>
      <c r="JH167" s="52"/>
      <c r="JI167" s="48">
        <f t="shared" si="129"/>
        <v>0</v>
      </c>
      <c r="JJ167" s="136"/>
      <c r="JK167" s="140"/>
      <c r="JL167" s="129"/>
      <c r="JM167" s="50"/>
      <c r="JN167" s="51"/>
      <c r="JO167" s="52"/>
      <c r="JP167" s="48">
        <f t="shared" si="127"/>
        <v>21</v>
      </c>
      <c r="JQ167" s="51">
        <v>6</v>
      </c>
      <c r="JR167" s="52">
        <f>30*0.7</f>
        <v>21</v>
      </c>
    </row>
    <row r="168" spans="1:278" ht="15" customHeight="1" x14ac:dyDescent="0.3">
      <c r="A168" s="176">
        <v>73</v>
      </c>
      <c r="B168" s="177">
        <v>6757</v>
      </c>
      <c r="C168" s="178" t="s">
        <v>249</v>
      </c>
      <c r="D168" s="179">
        <v>2009</v>
      </c>
      <c r="E168" s="180">
        <f t="shared" si="118"/>
        <v>18.799999999999997</v>
      </c>
      <c r="F168" s="181" t="s">
        <v>427</v>
      </c>
      <c r="G168" s="181"/>
      <c r="H168" s="47" t="s">
        <v>556</v>
      </c>
      <c r="I168" s="47"/>
      <c r="J168" s="182">
        <f t="shared" si="112"/>
        <v>0</v>
      </c>
      <c r="K168" s="49"/>
      <c r="L168" s="50"/>
      <c r="M168" s="51"/>
      <c r="N168" s="50"/>
      <c r="O168" s="51"/>
      <c r="P168" s="52"/>
      <c r="Q168" s="182">
        <f t="shared" si="119"/>
        <v>0</v>
      </c>
      <c r="R168" s="49"/>
      <c r="S168" s="52"/>
      <c r="T168" s="48">
        <f t="shared" si="120"/>
        <v>0</v>
      </c>
      <c r="U168" s="49"/>
      <c r="V168" s="50"/>
      <c r="W168" s="51"/>
      <c r="X168" s="52"/>
      <c r="Y168" s="183">
        <f t="shared" si="138"/>
        <v>0</v>
      </c>
      <c r="Z168" s="105"/>
      <c r="AA168" s="55"/>
      <c r="AB168" s="105"/>
      <c r="AC168" s="55"/>
      <c r="AD168" s="105"/>
      <c r="AE168" s="55"/>
      <c r="AF168" s="105"/>
      <c r="AG168" s="55"/>
      <c r="AH168" s="105"/>
      <c r="AI168" s="55"/>
      <c r="AJ168" s="105"/>
      <c r="AK168" s="55"/>
      <c r="AL168" s="54"/>
      <c r="AM168" s="169"/>
      <c r="AN168" s="105"/>
      <c r="AO168" s="88"/>
      <c r="AP168" s="95">
        <f t="shared" si="121"/>
        <v>0</v>
      </c>
      <c r="AQ168" s="97"/>
      <c r="AR168" s="92"/>
      <c r="AS168" s="89"/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83">
        <f t="shared" si="137"/>
        <v>0</v>
      </c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83">
        <f t="shared" si="132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/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/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183">
        <f t="shared" si="122"/>
        <v>0</v>
      </c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1"/>
      <c r="ET168" s="50"/>
      <c r="EU168" s="101"/>
      <c r="EV168" s="102"/>
      <c r="EW168" s="51"/>
      <c r="EX168" s="52"/>
      <c r="EY168" s="53">
        <f t="shared" si="123"/>
        <v>0</v>
      </c>
      <c r="EZ168" s="51"/>
      <c r="FA168" s="50"/>
      <c r="FB168" s="51"/>
      <c r="FC168" s="52"/>
      <c r="FD168" s="183">
        <f t="shared" si="140"/>
        <v>10.4</v>
      </c>
      <c r="FE168" s="51"/>
      <c r="FF168" s="50"/>
      <c r="FG168" s="51"/>
      <c r="FH168" s="50"/>
      <c r="FI168" s="51"/>
      <c r="FJ168" s="50"/>
      <c r="FK168" s="51"/>
      <c r="FL168" s="50"/>
      <c r="FM168" s="51">
        <v>5</v>
      </c>
      <c r="FN168" s="50">
        <f>26*0.4</f>
        <v>10.4</v>
      </c>
      <c r="FO168" s="51"/>
      <c r="FP168" s="52"/>
      <c r="FQ168" s="183">
        <f t="shared" si="141"/>
        <v>8.3999999999999986</v>
      </c>
      <c r="FR168" s="153"/>
      <c r="FS168" s="150"/>
      <c r="FT168" s="51"/>
      <c r="FU168" s="50"/>
      <c r="FV168" s="51"/>
      <c r="FW168" s="50"/>
      <c r="FX168" s="51"/>
      <c r="FY168" s="50"/>
      <c r="FZ168" s="51">
        <v>7</v>
      </c>
      <c r="GA168" s="50">
        <f>12*0.7</f>
        <v>8.3999999999999986</v>
      </c>
      <c r="GB168" s="51"/>
      <c r="GC168" s="52"/>
      <c r="GD168" s="53"/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/>
      <c r="GP168" s="136"/>
      <c r="GQ168" s="140"/>
      <c r="GR168" s="51"/>
      <c r="GS168" s="50"/>
      <c r="GT168" s="51"/>
      <c r="GU168" s="50"/>
      <c r="GV168" s="129"/>
      <c r="GW168" s="50"/>
      <c r="GX168" s="51"/>
      <c r="GY168" s="50"/>
      <c r="GZ168" s="51"/>
      <c r="HA168" s="50"/>
      <c r="HB168" s="51"/>
      <c r="HC168" s="52"/>
      <c r="HD168" s="182">
        <f t="shared" si="114"/>
        <v>0</v>
      </c>
      <c r="HE168" s="136"/>
      <c r="HF168" s="140"/>
      <c r="HG168" s="51"/>
      <c r="HH168" s="50"/>
      <c r="HI168" s="51"/>
      <c r="HJ168" s="50"/>
      <c r="HK168" s="129"/>
      <c r="HL168" s="50"/>
      <c r="HM168" s="51"/>
      <c r="HN168" s="50"/>
      <c r="HO168" s="51"/>
      <c r="HP168" s="50"/>
      <c r="HQ168" s="51"/>
      <c r="HR168" s="52"/>
      <c r="HS168" s="48">
        <f t="shared" si="128"/>
        <v>0</v>
      </c>
      <c r="HT168" s="136"/>
      <c r="HU168" s="140"/>
      <c r="HV168" s="51"/>
      <c r="HW168" s="50"/>
      <c r="HX168" s="51"/>
      <c r="HY168" s="50"/>
      <c r="HZ168" s="129"/>
      <c r="IA168" s="50"/>
      <c r="IB168" s="51"/>
      <c r="IC168" s="50"/>
      <c r="ID168" s="51"/>
      <c r="IE168" s="50"/>
      <c r="IF168" s="129"/>
      <c r="IG168" s="50"/>
      <c r="IH168" s="129"/>
      <c r="II168" s="50"/>
      <c r="IJ168" s="51"/>
      <c r="IK168" s="52"/>
      <c r="IL168" s="182">
        <f t="shared" si="133"/>
        <v>0</v>
      </c>
      <c r="IM168" s="136"/>
      <c r="IN168" s="140"/>
      <c r="IO168" s="51"/>
      <c r="IP168" s="52"/>
      <c r="IQ168" s="182">
        <f t="shared" si="125"/>
        <v>0</v>
      </c>
      <c r="IR168" s="51"/>
      <c r="IS168" s="52"/>
      <c r="IT168" s="182">
        <f t="shared" si="139"/>
        <v>0</v>
      </c>
      <c r="IU168" s="136"/>
      <c r="IV168" s="140"/>
      <c r="IW168" s="51"/>
      <c r="IX168" s="50"/>
      <c r="IY168" s="129"/>
      <c r="IZ168" s="50"/>
      <c r="JA168" s="129"/>
      <c r="JB168" s="50"/>
      <c r="JC168" s="51"/>
      <c r="JD168" s="50"/>
      <c r="JE168" s="51"/>
      <c r="JF168" s="50"/>
      <c r="JG168" s="51"/>
      <c r="JH168" s="52"/>
      <c r="JI168" s="182">
        <f t="shared" si="129"/>
        <v>0</v>
      </c>
      <c r="JJ168" s="136"/>
      <c r="JK168" s="140"/>
      <c r="JL168" s="129"/>
      <c r="JM168" s="50"/>
      <c r="JN168" s="51"/>
      <c r="JO168" s="52"/>
      <c r="JP168" s="182">
        <f t="shared" si="127"/>
        <v>0</v>
      </c>
      <c r="JQ168" s="51"/>
      <c r="JR168" s="52"/>
    </row>
    <row r="169" spans="1:278" ht="15" hidden="1" customHeight="1" x14ac:dyDescent="0.3">
      <c r="B169" s="37">
        <v>1209</v>
      </c>
      <c r="C169" s="30" t="s">
        <v>640</v>
      </c>
      <c r="D169" s="38">
        <v>2011</v>
      </c>
      <c r="E169" s="62">
        <f t="shared" si="118"/>
        <v>37.200000000000003</v>
      </c>
      <c r="F169" s="47" t="s">
        <v>427</v>
      </c>
      <c r="G169" s="47"/>
      <c r="H169" s="47" t="s">
        <v>641</v>
      </c>
      <c r="I169" s="47"/>
      <c r="J169" s="48">
        <f t="shared" si="112"/>
        <v>0</v>
      </c>
      <c r="K169" s="49"/>
      <c r="L169" s="50"/>
      <c r="M169" s="51"/>
      <c r="N169" s="50"/>
      <c r="O169" s="51"/>
      <c r="P169" s="52"/>
      <c r="Q169" s="48">
        <f t="shared" si="119"/>
        <v>0</v>
      </c>
      <c r="R169" s="49"/>
      <c r="S169" s="52"/>
      <c r="T169" s="48">
        <f t="shared" si="120"/>
        <v>0</v>
      </c>
      <c r="U169" s="49"/>
      <c r="V169" s="50"/>
      <c r="W169" s="51"/>
      <c r="X169" s="52"/>
      <c r="Y169" s="53">
        <f t="shared" si="138"/>
        <v>0</v>
      </c>
      <c r="Z169" s="148"/>
      <c r="AA169" s="55"/>
      <c r="AB169" s="148"/>
      <c r="AC169" s="55"/>
      <c r="AD169" s="148"/>
      <c r="AE169" s="55"/>
      <c r="AF169" s="148"/>
      <c r="AG169" s="55"/>
      <c r="AH169" s="148"/>
      <c r="AI169" s="55"/>
      <c r="AJ169" s="148"/>
      <c r="AK169" s="55"/>
      <c r="AL169" s="148"/>
      <c r="AM169" s="55"/>
      <c r="AN169" s="148"/>
      <c r="AO169" s="88"/>
      <c r="AP169" s="95">
        <f t="shared" si="121"/>
        <v>0</v>
      </c>
      <c r="AQ169" s="97"/>
      <c r="AR169" s="92"/>
      <c r="AS169" s="89">
        <f>AU169+AW169+AY169+BA169+BC169</f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 t="shared" si="137"/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132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>CJ169+CL169+CN169+CP169+CR169+CT169</f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>CW169+CY169+DA169+DC169+DE169</f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 t="shared" si="122"/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101">
        <v>5</v>
      </c>
      <c r="DY169" s="102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123"/>
        <v>0</v>
      </c>
      <c r="EZ169" s="51"/>
      <c r="FA169" s="50"/>
      <c r="FB169" s="51"/>
      <c r="FC169" s="52"/>
      <c r="FD169" s="53">
        <f t="shared" si="140"/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 t="shared" si="141"/>
        <v>0</v>
      </c>
      <c r="FR169" s="122"/>
      <c r="FS169" s="122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>GF169+GH169+GJ169+GL169+GN169</f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>GQ169+GS169+GU169+GW169+GY169+HA169+HC169</f>
        <v>0</v>
      </c>
      <c r="GP169" s="125"/>
      <c r="GQ169" s="125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 t="shared" si="114"/>
        <v>0</v>
      </c>
      <c r="HE169" s="125"/>
      <c r="HF169" s="125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128"/>
        <v>0</v>
      </c>
      <c r="HT169" s="136"/>
      <c r="HU169" s="140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9"/>
      <c r="IG169" s="50"/>
      <c r="IH169" s="129"/>
      <c r="II169" s="50"/>
      <c r="IJ169" s="51"/>
      <c r="IK169" s="52"/>
      <c r="IL169" s="48">
        <f t="shared" si="133"/>
        <v>0</v>
      </c>
      <c r="IM169" s="136"/>
      <c r="IN169" s="140"/>
      <c r="IO169" s="51"/>
      <c r="IP169" s="52"/>
      <c r="IQ169" s="48">
        <f t="shared" si="125"/>
        <v>0</v>
      </c>
      <c r="IR169" s="51"/>
      <c r="IS169" s="52"/>
      <c r="IT169" s="48">
        <f t="shared" si="139"/>
        <v>0</v>
      </c>
      <c r="IU169" s="136"/>
      <c r="IV169" s="140"/>
      <c r="IW169" s="51"/>
      <c r="IX169" s="50"/>
      <c r="IY169" s="51"/>
      <c r="IZ169" s="50"/>
      <c r="JA169" s="129"/>
      <c r="JB169" s="50"/>
      <c r="JC169" s="51"/>
      <c r="JD169" s="50"/>
      <c r="JE169" s="51"/>
      <c r="JF169" s="50"/>
      <c r="JG169" s="51"/>
      <c r="JH169" s="52"/>
      <c r="JI169" s="48">
        <f t="shared" si="129"/>
        <v>0</v>
      </c>
      <c r="JJ169" s="136"/>
      <c r="JK169" s="140"/>
      <c r="JL169" s="51"/>
      <c r="JM169" s="50"/>
      <c r="JN169" s="51"/>
      <c r="JO169" s="52"/>
      <c r="JP169" s="48">
        <f t="shared" si="127"/>
        <v>0</v>
      </c>
      <c r="JQ169" s="51"/>
      <c r="JR169" s="52"/>
    </row>
    <row r="170" spans="1:278" ht="15" hidden="1" customHeight="1" x14ac:dyDescent="0.3">
      <c r="B170" s="37">
        <v>1256</v>
      </c>
      <c r="C170" s="30" t="s">
        <v>621</v>
      </c>
      <c r="D170" s="38">
        <v>2011</v>
      </c>
      <c r="E170" s="62">
        <f t="shared" si="118"/>
        <v>36</v>
      </c>
      <c r="F170" s="47" t="s">
        <v>413</v>
      </c>
      <c r="G170" s="47"/>
      <c r="H170" s="47" t="s">
        <v>622</v>
      </c>
      <c r="I170" s="47"/>
      <c r="J170" s="48">
        <f t="shared" si="112"/>
        <v>0</v>
      </c>
      <c r="K170" s="49"/>
      <c r="L170" s="50"/>
      <c r="M170" s="51"/>
      <c r="N170" s="50"/>
      <c r="O170" s="51"/>
      <c r="P170" s="52"/>
      <c r="Q170" s="48">
        <f t="shared" si="119"/>
        <v>0</v>
      </c>
      <c r="R170" s="49"/>
      <c r="S170" s="52"/>
      <c r="T170" s="48">
        <f t="shared" si="120"/>
        <v>0</v>
      </c>
      <c r="U170" s="49"/>
      <c r="V170" s="50"/>
      <c r="W170" s="51"/>
      <c r="X170" s="52"/>
      <c r="Y170" s="53">
        <f t="shared" si="138"/>
        <v>0</v>
      </c>
      <c r="Z170" s="114"/>
      <c r="AA170" s="55"/>
      <c r="AB170" s="114"/>
      <c r="AC170" s="55"/>
      <c r="AD170" s="114"/>
      <c r="AE170" s="55"/>
      <c r="AF170" s="114"/>
      <c r="AG170" s="55"/>
      <c r="AH170" s="114"/>
      <c r="AI170" s="55"/>
      <c r="AJ170" s="114"/>
      <c r="AK170" s="55"/>
      <c r="AL170" s="114"/>
      <c r="AM170" s="55"/>
      <c r="AN170" s="114"/>
      <c r="AO170" s="88"/>
      <c r="AP170" s="95">
        <f t="shared" si="121"/>
        <v>0</v>
      </c>
      <c r="AQ170" s="97"/>
      <c r="AR170" s="92"/>
      <c r="AS170" s="89">
        <f>AU170+AW170+AY170+BA170+BC170</f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 t="shared" si="137"/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132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>CJ170+CL170+CN170+CP170+CR170+CT170</f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>CW170+CY170+DA170+DC170+DE170</f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 t="shared" si="122"/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123"/>
        <v>0</v>
      </c>
      <c r="EZ170" s="51"/>
      <c r="FA170" s="50"/>
      <c r="FB170" s="51"/>
      <c r="FC170" s="52"/>
      <c r="FD170" s="53">
        <f t="shared" si="140"/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 t="shared" si="141"/>
        <v>0</v>
      </c>
      <c r="FR170" s="122"/>
      <c r="FS170" s="122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>GF170+GH170+GJ170+GL170+GN170</f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>GQ170+GS170+GU170+GW170+GY170+HA170+HC170</f>
        <v>0</v>
      </c>
      <c r="GP170" s="125"/>
      <c r="GQ170" s="125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 t="shared" si="114"/>
        <v>0</v>
      </c>
      <c r="HE170" s="125"/>
      <c r="HF170" s="125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128"/>
        <v>0</v>
      </c>
      <c r="HT170" s="136"/>
      <c r="HU170" s="140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9"/>
      <c r="IG170" s="50"/>
      <c r="IH170" s="129"/>
      <c r="II170" s="50"/>
      <c r="IJ170" s="51"/>
      <c r="IK170" s="52"/>
      <c r="IL170" s="48">
        <f t="shared" si="133"/>
        <v>0</v>
      </c>
      <c r="IM170" s="136"/>
      <c r="IN170" s="140"/>
      <c r="IO170" s="51"/>
      <c r="IP170" s="52"/>
      <c r="IQ170" s="48">
        <f t="shared" si="125"/>
        <v>0</v>
      </c>
      <c r="IR170" s="51"/>
      <c r="IS170" s="52"/>
      <c r="IT170" s="48">
        <f t="shared" si="139"/>
        <v>0</v>
      </c>
      <c r="IU170" s="136"/>
      <c r="IV170" s="140"/>
      <c r="IW170" s="51"/>
      <c r="IX170" s="50"/>
      <c r="IY170" s="51"/>
      <c r="IZ170" s="50"/>
      <c r="JA170" s="129"/>
      <c r="JB170" s="50"/>
      <c r="JC170" s="51"/>
      <c r="JD170" s="50"/>
      <c r="JE170" s="51"/>
      <c r="JF170" s="50"/>
      <c r="JG170" s="51"/>
      <c r="JH170" s="52"/>
      <c r="JI170" s="48">
        <f t="shared" si="129"/>
        <v>0</v>
      </c>
      <c r="JJ170" s="136"/>
      <c r="JK170" s="140"/>
      <c r="JL170" s="51"/>
      <c r="JM170" s="50"/>
      <c r="JN170" s="51"/>
      <c r="JO170" s="52"/>
      <c r="JP170" s="48">
        <f t="shared" si="127"/>
        <v>0</v>
      </c>
      <c r="JQ170" s="51"/>
      <c r="JR170" s="52"/>
    </row>
    <row r="171" spans="1:278" ht="15" hidden="1" customHeight="1" x14ac:dyDescent="0.3">
      <c r="B171" s="37">
        <v>9786</v>
      </c>
      <c r="C171" s="30" t="s">
        <v>599</v>
      </c>
      <c r="D171" s="38">
        <v>2011</v>
      </c>
      <c r="E171" s="62">
        <f t="shared" si="118"/>
        <v>36</v>
      </c>
      <c r="F171" s="47" t="s">
        <v>432</v>
      </c>
      <c r="G171" s="47"/>
      <c r="H171" s="47" t="s">
        <v>434</v>
      </c>
      <c r="I171" s="47" t="s">
        <v>545</v>
      </c>
      <c r="J171" s="48">
        <f t="shared" si="112"/>
        <v>0</v>
      </c>
      <c r="K171" s="49"/>
      <c r="L171" s="50"/>
      <c r="M171" s="51"/>
      <c r="N171" s="50"/>
      <c r="O171" s="51"/>
      <c r="P171" s="52"/>
      <c r="Q171" s="48">
        <f t="shared" si="119"/>
        <v>0</v>
      </c>
      <c r="R171" s="49"/>
      <c r="S171" s="52"/>
      <c r="T171" s="48">
        <f t="shared" si="120"/>
        <v>0</v>
      </c>
      <c r="U171" s="49"/>
      <c r="V171" s="50"/>
      <c r="W171" s="51"/>
      <c r="X171" s="52"/>
      <c r="Y171" s="53">
        <f t="shared" si="138"/>
        <v>0</v>
      </c>
      <c r="Z171" s="54"/>
      <c r="AA171" s="55"/>
      <c r="AB171" s="54"/>
      <c r="AC171" s="55"/>
      <c r="AD171" s="54"/>
      <c r="AE171" s="55"/>
      <c r="AF171" s="110"/>
      <c r="AG171" s="55"/>
      <c r="AH171" s="54"/>
      <c r="AI171" s="55"/>
      <c r="AJ171" s="54"/>
      <c r="AK171" s="55"/>
      <c r="AL171" s="54"/>
      <c r="AM171" s="55"/>
      <c r="AN171" s="54"/>
      <c r="AO171" s="88"/>
      <c r="AP171" s="95">
        <f t="shared" si="121"/>
        <v>0</v>
      </c>
      <c r="AQ171" s="97"/>
      <c r="AR171" s="92"/>
      <c r="AS171" s="89">
        <f>AU171+AW171+AY171+BA171+BC171</f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 t="shared" si="137"/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132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>CJ171+CL171+CN171+CP171+CR171+CT171</f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>CW171+CY171+DA171+DC171+DE171</f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 t="shared" si="122"/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101">
        <v>2</v>
      </c>
      <c r="DY171" s="102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123"/>
        <v>0</v>
      </c>
      <c r="EZ171" s="51"/>
      <c r="FA171" s="50"/>
      <c r="FB171" s="51"/>
      <c r="FC171" s="52"/>
      <c r="FD171" s="53">
        <f t="shared" si="140"/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 t="shared" si="141"/>
        <v>0</v>
      </c>
      <c r="FR171" s="122"/>
      <c r="FS171" s="122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>GF171+GH171+GJ171+GL171+GN171</f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>GQ171+GS171+GU171+GW171+GY171+HA171+HC171</f>
        <v>0</v>
      </c>
      <c r="GP171" s="125"/>
      <c r="GQ171" s="125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 t="shared" si="114"/>
        <v>0</v>
      </c>
      <c r="HE171" s="125"/>
      <c r="HF171" s="125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128"/>
        <v>0</v>
      </c>
      <c r="HT171" s="136"/>
      <c r="HU171" s="140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9"/>
      <c r="IG171" s="50"/>
      <c r="IH171" s="129"/>
      <c r="II171" s="50"/>
      <c r="IJ171" s="51"/>
      <c r="IK171" s="52"/>
      <c r="IL171" s="48">
        <f t="shared" si="133"/>
        <v>0</v>
      </c>
      <c r="IM171" s="136"/>
      <c r="IN171" s="140"/>
      <c r="IO171" s="51"/>
      <c r="IP171" s="52"/>
      <c r="IQ171" s="48">
        <f t="shared" si="125"/>
        <v>0</v>
      </c>
      <c r="IR171" s="51"/>
      <c r="IS171" s="52"/>
      <c r="IT171" s="48">
        <f t="shared" si="139"/>
        <v>0</v>
      </c>
      <c r="IU171" s="136"/>
      <c r="IV171" s="140"/>
      <c r="IW171" s="51"/>
      <c r="IX171" s="50"/>
      <c r="IY171" s="51"/>
      <c r="IZ171" s="50"/>
      <c r="JA171" s="129"/>
      <c r="JB171" s="50"/>
      <c r="JC171" s="51"/>
      <c r="JD171" s="50"/>
      <c r="JE171" s="51"/>
      <c r="JF171" s="50"/>
      <c r="JG171" s="51"/>
      <c r="JH171" s="52"/>
      <c r="JI171" s="48">
        <f t="shared" si="129"/>
        <v>0</v>
      </c>
      <c r="JJ171" s="136"/>
      <c r="JK171" s="140"/>
      <c r="JL171" s="51"/>
      <c r="JM171" s="50"/>
      <c r="JN171" s="51"/>
      <c r="JO171" s="52"/>
      <c r="JP171" s="48">
        <f t="shared" si="127"/>
        <v>0</v>
      </c>
      <c r="JQ171" s="51"/>
      <c r="JR171" s="52"/>
    </row>
    <row r="172" spans="1:278" ht="15" hidden="1" customHeight="1" x14ac:dyDescent="0.3">
      <c r="B172" s="37">
        <v>9787</v>
      </c>
      <c r="C172" s="30" t="s">
        <v>598</v>
      </c>
      <c r="D172" s="38">
        <v>2011</v>
      </c>
      <c r="E172" s="62">
        <f t="shared" si="118"/>
        <v>36</v>
      </c>
      <c r="F172" s="47" t="s">
        <v>432</v>
      </c>
      <c r="G172" s="47"/>
      <c r="H172" s="47" t="s">
        <v>434</v>
      </c>
      <c r="I172" s="47" t="s">
        <v>545</v>
      </c>
      <c r="J172" s="48">
        <f t="shared" si="112"/>
        <v>0</v>
      </c>
      <c r="K172" s="49"/>
      <c r="L172" s="50"/>
      <c r="M172" s="51"/>
      <c r="N172" s="50"/>
      <c r="O172" s="51"/>
      <c r="P172" s="52"/>
      <c r="Q172" s="48">
        <f t="shared" si="119"/>
        <v>0</v>
      </c>
      <c r="R172" s="49"/>
      <c r="S172" s="52"/>
      <c r="T172" s="48">
        <f t="shared" si="120"/>
        <v>0</v>
      </c>
      <c r="U172" s="49"/>
      <c r="V172" s="50"/>
      <c r="W172" s="51"/>
      <c r="X172" s="52"/>
      <c r="Y172" s="53">
        <f t="shared" si="138"/>
        <v>0</v>
      </c>
      <c r="Z172" s="148"/>
      <c r="AA172" s="55"/>
      <c r="AB172" s="148"/>
      <c r="AC172" s="55"/>
      <c r="AD172" s="148"/>
      <c r="AE172" s="55"/>
      <c r="AF172" s="148"/>
      <c r="AG172" s="55"/>
      <c r="AH172" s="148"/>
      <c r="AI172" s="55"/>
      <c r="AJ172" s="148"/>
      <c r="AK172" s="55"/>
      <c r="AL172" s="148"/>
      <c r="AM172" s="55"/>
      <c r="AN172" s="148"/>
      <c r="AO172" s="88"/>
      <c r="AP172" s="95">
        <f t="shared" si="121"/>
        <v>0</v>
      </c>
      <c r="AQ172" s="97"/>
      <c r="AR172" s="92"/>
      <c r="AS172" s="89">
        <f>AU172+AW172+AY172+BA172+BC172</f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 t="shared" si="137"/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132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>CJ172+CL172+CN172+CP172+CR172+CT172</f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>CW172+CY172+DA172+DC172+DE172</f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 t="shared" si="122"/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101">
        <v>2</v>
      </c>
      <c r="DY172" s="102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123"/>
        <v>0</v>
      </c>
      <c r="EZ172" s="51"/>
      <c r="FA172" s="50"/>
      <c r="FB172" s="51"/>
      <c r="FC172" s="52"/>
      <c r="FD172" s="53">
        <f t="shared" si="140"/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 t="shared" si="141"/>
        <v>0</v>
      </c>
      <c r="FR172" s="122"/>
      <c r="FS172" s="122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>GF172+GH172+GJ172+GL172+GN172</f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>GQ172+GS172+GU172+GW172+GY172+HA172+HC172</f>
        <v>0</v>
      </c>
      <c r="GP172" s="125"/>
      <c r="GQ172" s="125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 t="shared" si="114"/>
        <v>0</v>
      </c>
      <c r="HE172" s="125"/>
      <c r="HF172" s="125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128"/>
        <v>0</v>
      </c>
      <c r="HT172" s="136"/>
      <c r="HU172" s="140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9"/>
      <c r="IG172" s="50"/>
      <c r="IH172" s="129"/>
      <c r="II172" s="50"/>
      <c r="IJ172" s="51"/>
      <c r="IK172" s="52"/>
      <c r="IL172" s="48">
        <f t="shared" si="133"/>
        <v>0</v>
      </c>
      <c r="IM172" s="136"/>
      <c r="IN172" s="140"/>
      <c r="IO172" s="51"/>
      <c r="IP172" s="52"/>
      <c r="IQ172" s="48">
        <f t="shared" si="125"/>
        <v>0</v>
      </c>
      <c r="IR172" s="51"/>
      <c r="IS172" s="52"/>
      <c r="IT172" s="48">
        <f t="shared" si="139"/>
        <v>0</v>
      </c>
      <c r="IU172" s="136"/>
      <c r="IV172" s="140"/>
      <c r="IW172" s="51"/>
      <c r="IX172" s="50"/>
      <c r="IY172" s="51"/>
      <c r="IZ172" s="50"/>
      <c r="JA172" s="129"/>
      <c r="JB172" s="50"/>
      <c r="JC172" s="51"/>
      <c r="JD172" s="50"/>
      <c r="JE172" s="51"/>
      <c r="JF172" s="50"/>
      <c r="JG172" s="51"/>
      <c r="JH172" s="52"/>
      <c r="JI172" s="48">
        <f t="shared" si="129"/>
        <v>0</v>
      </c>
      <c r="JJ172" s="136"/>
      <c r="JK172" s="140"/>
      <c r="JL172" s="51"/>
      <c r="JM172" s="50"/>
      <c r="JN172" s="51"/>
      <c r="JO172" s="52"/>
      <c r="JP172" s="48">
        <f t="shared" si="127"/>
        <v>0</v>
      </c>
      <c r="JQ172" s="51"/>
      <c r="JR172" s="52"/>
    </row>
    <row r="173" spans="1:278" ht="15" customHeight="1" x14ac:dyDescent="0.3">
      <c r="B173" s="37">
        <v>6754</v>
      </c>
      <c r="C173" s="30" t="s">
        <v>207</v>
      </c>
      <c r="D173" s="38">
        <v>2008</v>
      </c>
      <c r="E173" s="62">
        <f t="shared" si="118"/>
        <v>18.799999999999997</v>
      </c>
      <c r="F173" s="47" t="s">
        <v>427</v>
      </c>
      <c r="G173" s="47"/>
      <c r="H173" s="47" t="s">
        <v>556</v>
      </c>
      <c r="I173" s="47" t="s">
        <v>596</v>
      </c>
      <c r="J173" s="48">
        <f t="shared" si="112"/>
        <v>0</v>
      </c>
      <c r="K173" s="49"/>
      <c r="L173" s="50"/>
      <c r="M173" s="51"/>
      <c r="N173" s="50"/>
      <c r="O173" s="51"/>
      <c r="P173" s="52"/>
      <c r="Q173" s="48">
        <f t="shared" si="119"/>
        <v>0</v>
      </c>
      <c r="R173" s="49"/>
      <c r="S173" s="52"/>
      <c r="T173" s="48">
        <f t="shared" si="120"/>
        <v>0</v>
      </c>
      <c r="U173" s="49"/>
      <c r="V173" s="50"/>
      <c r="W173" s="51"/>
      <c r="X173" s="52"/>
      <c r="Y173" s="53">
        <f t="shared" si="138"/>
        <v>0</v>
      </c>
      <c r="Z173" s="120"/>
      <c r="AA173" s="55"/>
      <c r="AB173" s="120"/>
      <c r="AC173" s="55"/>
      <c r="AD173" s="120"/>
      <c r="AE173" s="55"/>
      <c r="AF173" s="120"/>
      <c r="AG173" s="55"/>
      <c r="AH173" s="120"/>
      <c r="AI173" s="55"/>
      <c r="AJ173" s="120"/>
      <c r="AK173" s="55"/>
      <c r="AL173" s="120"/>
      <c r="AM173" s="55"/>
      <c r="AN173" s="120"/>
      <c r="AO173" s="88"/>
      <c r="AP173" s="95">
        <f t="shared" si="121"/>
        <v>0</v>
      </c>
      <c r="AQ173" s="97"/>
      <c r="AR173" s="92"/>
      <c r="AS173" s="89"/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>
        <f t="shared" si="137"/>
        <v>0</v>
      </c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si="132"/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/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/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>
        <f t="shared" si="122"/>
        <v>0</v>
      </c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123"/>
        <v>0</v>
      </c>
      <c r="EZ173" s="51"/>
      <c r="FA173" s="50"/>
      <c r="FB173" s="51"/>
      <c r="FC173" s="52"/>
      <c r="FD173" s="53">
        <f>FF173+FH173+FJ173+FL173+FN173</f>
        <v>10.4</v>
      </c>
      <c r="FE173" s="51"/>
      <c r="FF173" s="50"/>
      <c r="FG173" s="51"/>
      <c r="FH173" s="50"/>
      <c r="FI173" s="51"/>
      <c r="FJ173" s="50"/>
      <c r="FK173" s="51"/>
      <c r="FL173" s="50"/>
      <c r="FM173" s="51">
        <v>5</v>
      </c>
      <c r="FN173" s="50">
        <f>26*0.4</f>
        <v>10.4</v>
      </c>
      <c r="FO173" s="18">
        <v>7</v>
      </c>
      <c r="FP173" s="124">
        <f>12*0.4</f>
        <v>4.8000000000000007</v>
      </c>
      <c r="FQ173" s="53">
        <f>FU173+FW173+FY173+GA173+GC173</f>
        <v>8.3999999999999986</v>
      </c>
      <c r="FR173" s="156">
        <v>9</v>
      </c>
      <c r="FS173" s="157">
        <f>10*0.7</f>
        <v>7</v>
      </c>
      <c r="FT173" s="51"/>
      <c r="FU173" s="50"/>
      <c r="FV173" s="51"/>
      <c r="FW173" s="50"/>
      <c r="FX173" s="51"/>
      <c r="FY173" s="50"/>
      <c r="FZ173" s="51">
        <v>7</v>
      </c>
      <c r="GA173" s="50">
        <f>12*0.7</f>
        <v>8.3999999999999986</v>
      </c>
      <c r="GB173" s="51"/>
      <c r="GC173" s="52"/>
      <c r="GD173" s="53"/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/>
      <c r="GP173" s="136"/>
      <c r="GQ173" s="140"/>
      <c r="GR173" s="51"/>
      <c r="GS173" s="50"/>
      <c r="GT173" s="51"/>
      <c r="GU173" s="50"/>
      <c r="GV173" s="129"/>
      <c r="GW173" s="50"/>
      <c r="GX173" s="51"/>
      <c r="GY173" s="50"/>
      <c r="GZ173" s="51"/>
      <c r="HA173" s="50"/>
      <c r="HB173" s="51"/>
      <c r="HC173" s="52"/>
      <c r="HD173" s="48">
        <f t="shared" si="114"/>
        <v>0</v>
      </c>
      <c r="HE173" s="136"/>
      <c r="HF173" s="140"/>
      <c r="HG173" s="51"/>
      <c r="HH173" s="50"/>
      <c r="HI173" s="51"/>
      <c r="HJ173" s="50"/>
      <c r="HK173" s="129"/>
      <c r="HL173" s="50"/>
      <c r="HM173" s="51"/>
      <c r="HN173" s="50"/>
      <c r="HO173" s="51"/>
      <c r="HP173" s="50"/>
      <c r="HQ173" s="51"/>
      <c r="HR173" s="52"/>
      <c r="HS173" s="48">
        <f t="shared" si="128"/>
        <v>0</v>
      </c>
      <c r="HT173" s="136"/>
      <c r="HU173" s="140"/>
      <c r="HV173" s="51"/>
      <c r="HW173" s="50"/>
      <c r="HX173" s="51"/>
      <c r="HY173" s="50"/>
      <c r="HZ173" s="129"/>
      <c r="IA173" s="50"/>
      <c r="IB173" s="51"/>
      <c r="IC173" s="50"/>
      <c r="ID173" s="51"/>
      <c r="IE173" s="50"/>
      <c r="IF173" s="129"/>
      <c r="IG173" s="50"/>
      <c r="IH173" s="129"/>
      <c r="II173" s="50"/>
      <c r="IJ173" s="51"/>
      <c r="IK173" s="52"/>
      <c r="IL173" s="48">
        <f t="shared" si="133"/>
        <v>0</v>
      </c>
      <c r="IM173" s="136"/>
      <c r="IN173" s="140"/>
      <c r="IO173" s="51"/>
      <c r="IP173" s="52"/>
      <c r="IQ173" s="48">
        <f t="shared" si="125"/>
        <v>0</v>
      </c>
      <c r="IR173" s="51"/>
      <c r="IS173" s="52"/>
      <c r="IT173" s="48">
        <f t="shared" si="139"/>
        <v>0</v>
      </c>
      <c r="IU173" s="136"/>
      <c r="IV173" s="140"/>
      <c r="IW173" s="51"/>
      <c r="IX173" s="50"/>
      <c r="IY173" s="129"/>
      <c r="IZ173" s="50"/>
      <c r="JA173" s="129"/>
      <c r="JB173" s="50"/>
      <c r="JC173" s="51"/>
      <c r="JD173" s="50"/>
      <c r="JE173" s="51"/>
      <c r="JF173" s="50"/>
      <c r="JG173" s="51"/>
      <c r="JH173" s="52"/>
      <c r="JI173" s="48">
        <f t="shared" si="129"/>
        <v>0</v>
      </c>
      <c r="JJ173" s="136"/>
      <c r="JK173" s="140"/>
      <c r="JL173" s="129"/>
      <c r="JM173" s="50"/>
      <c r="JN173" s="51"/>
      <c r="JO173" s="52"/>
      <c r="JP173" s="48">
        <f t="shared" si="127"/>
        <v>0</v>
      </c>
      <c r="JQ173" s="51"/>
      <c r="JR173" s="52"/>
    </row>
    <row r="174" spans="1:278" ht="15" hidden="1" customHeight="1" x14ac:dyDescent="0.3">
      <c r="B174" s="37">
        <v>9224</v>
      </c>
      <c r="C174" s="30" t="s">
        <v>588</v>
      </c>
      <c r="D174" s="38">
        <v>2011</v>
      </c>
      <c r="E174" s="62">
        <f t="shared" si="118"/>
        <v>35.25</v>
      </c>
      <c r="F174" s="47" t="s">
        <v>414</v>
      </c>
      <c r="G174" s="47"/>
      <c r="H174" s="47" t="s">
        <v>458</v>
      </c>
      <c r="I174" s="47" t="s">
        <v>459</v>
      </c>
      <c r="J174" s="48">
        <f t="shared" si="112"/>
        <v>0</v>
      </c>
      <c r="K174" s="49"/>
      <c r="L174" s="50"/>
      <c r="M174" s="51"/>
      <c r="N174" s="50"/>
      <c r="O174" s="51"/>
      <c r="P174" s="52"/>
      <c r="Q174" s="48">
        <f t="shared" si="119"/>
        <v>0</v>
      </c>
      <c r="R174" s="49"/>
      <c r="S174" s="52"/>
      <c r="T174" s="48">
        <f t="shared" si="120"/>
        <v>0</v>
      </c>
      <c r="U174" s="49"/>
      <c r="V174" s="50"/>
      <c r="W174" s="51"/>
      <c r="X174" s="52"/>
      <c r="Y174" s="53">
        <f t="shared" si="138"/>
        <v>0</v>
      </c>
      <c r="Z174" s="120"/>
      <c r="AA174" s="55"/>
      <c r="AB174" s="120"/>
      <c r="AC174" s="55"/>
      <c r="AD174" s="120"/>
      <c r="AE174" s="55"/>
      <c r="AF174" s="120"/>
      <c r="AG174" s="55"/>
      <c r="AH174" s="120"/>
      <c r="AI174" s="55"/>
      <c r="AJ174" s="120"/>
      <c r="AK174" s="55"/>
      <c r="AL174" s="120"/>
      <c r="AM174" s="55"/>
      <c r="AN174" s="120"/>
      <c r="AO174" s="88"/>
      <c r="AP174" s="95">
        <f t="shared" si="121"/>
        <v>0</v>
      </c>
      <c r="AQ174" s="97"/>
      <c r="AR174" s="92"/>
      <c r="AS174" s="89">
        <f>AU174+AW174+AY174+BA174+BC174</f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 t="shared" si="137"/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132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>CJ174+CL174+CN174+CP174+CR174+CT174</f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>CW174+CY174+DA174+DC174+DE174</f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 t="shared" si="122"/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101">
        <v>8</v>
      </c>
      <c r="DY174" s="102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123"/>
        <v>0</v>
      </c>
      <c r="EZ174" s="51"/>
      <c r="FA174" s="50"/>
      <c r="FB174" s="51"/>
      <c r="FC174" s="52"/>
      <c r="FD174" s="53">
        <f t="shared" ref="FD174:FD216" si="142"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22"/>
      <c r="FS174" s="122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>GF174+GH174+GJ174+GL174+GN174</f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>GQ174+GS174+GU174+GW174+GY174+HA174+HC174</f>
        <v>0</v>
      </c>
      <c r="GP174" s="125"/>
      <c r="GQ174" s="125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 t="shared" si="114"/>
        <v>0</v>
      </c>
      <c r="HE174" s="125"/>
      <c r="HF174" s="125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128"/>
        <v>0</v>
      </c>
      <c r="HT174" s="136"/>
      <c r="HU174" s="140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9"/>
      <c r="IG174" s="50"/>
      <c r="IH174" s="129"/>
      <c r="II174" s="50"/>
      <c r="IJ174" s="51"/>
      <c r="IK174" s="52"/>
      <c r="IL174" s="48">
        <f t="shared" si="133"/>
        <v>0</v>
      </c>
      <c r="IM174" s="136"/>
      <c r="IN174" s="140"/>
      <c r="IO174" s="51"/>
      <c r="IP174" s="52"/>
      <c r="IQ174" s="48">
        <f t="shared" si="125"/>
        <v>0</v>
      </c>
      <c r="IR174" s="51"/>
      <c r="IS174" s="52"/>
      <c r="IT174" s="48">
        <f t="shared" si="139"/>
        <v>0</v>
      </c>
      <c r="IU174" s="136"/>
      <c r="IV174" s="140"/>
      <c r="IW174" s="51"/>
      <c r="IX174" s="50"/>
      <c r="IY174" s="51"/>
      <c r="IZ174" s="50"/>
      <c r="JA174" s="129"/>
      <c r="JB174" s="50"/>
      <c r="JC174" s="51"/>
      <c r="JD174" s="50"/>
      <c r="JE174" s="51"/>
      <c r="JF174" s="50"/>
      <c r="JG174" s="51"/>
      <c r="JH174" s="52"/>
      <c r="JI174" s="48">
        <f t="shared" si="129"/>
        <v>0</v>
      </c>
      <c r="JJ174" s="136"/>
      <c r="JK174" s="140"/>
      <c r="JL174" s="51"/>
      <c r="JM174" s="50"/>
      <c r="JN174" s="51"/>
      <c r="JO174" s="52"/>
      <c r="JP174" s="48">
        <f t="shared" si="127"/>
        <v>0</v>
      </c>
      <c r="JQ174" s="51"/>
      <c r="JR174" s="52"/>
    </row>
    <row r="175" spans="1:278" ht="15" customHeight="1" x14ac:dyDescent="0.3">
      <c r="A175" s="176">
        <v>75</v>
      </c>
      <c r="B175" s="177">
        <v>9627</v>
      </c>
      <c r="C175" s="178" t="s">
        <v>763</v>
      </c>
      <c r="D175" s="179">
        <v>2009</v>
      </c>
      <c r="E175" s="180">
        <f t="shared" si="118"/>
        <v>18.600000000000001</v>
      </c>
      <c r="F175" s="181" t="s">
        <v>416</v>
      </c>
      <c r="G175" s="181"/>
      <c r="H175" s="47" t="s">
        <v>764</v>
      </c>
      <c r="I175" s="47" t="s">
        <v>457</v>
      </c>
      <c r="J175" s="182">
        <f t="shared" si="112"/>
        <v>0</v>
      </c>
      <c r="K175" s="49"/>
      <c r="L175" s="50"/>
      <c r="M175" s="51"/>
      <c r="N175" s="50"/>
      <c r="O175" s="51"/>
      <c r="P175" s="52"/>
      <c r="Q175" s="182">
        <f t="shared" si="119"/>
        <v>0</v>
      </c>
      <c r="R175" s="49"/>
      <c r="S175" s="52"/>
      <c r="T175" s="48">
        <f t="shared" si="120"/>
        <v>0</v>
      </c>
      <c r="U175" s="49"/>
      <c r="V175" s="50"/>
      <c r="W175" s="51"/>
      <c r="X175" s="52"/>
      <c r="Y175" s="183">
        <f t="shared" si="138"/>
        <v>0</v>
      </c>
      <c r="Z175" s="148"/>
      <c r="AA175" s="55"/>
      <c r="AB175" s="148"/>
      <c r="AC175" s="55"/>
      <c r="AD175" s="148"/>
      <c r="AE175" s="55"/>
      <c r="AF175" s="148"/>
      <c r="AG175" s="55"/>
      <c r="AH175" s="148"/>
      <c r="AI175" s="55"/>
      <c r="AJ175" s="148"/>
      <c r="AK175" s="55"/>
      <c r="AL175" s="148"/>
      <c r="AM175" s="55"/>
      <c r="AN175" s="148"/>
      <c r="AO175" s="88"/>
      <c r="AP175" s="95">
        <f t="shared" si="121"/>
        <v>0</v>
      </c>
      <c r="AQ175" s="97"/>
      <c r="AR175" s="92"/>
      <c r="AS175" s="89"/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83">
        <f t="shared" si="137"/>
        <v>0</v>
      </c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83">
        <f t="shared" si="132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/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/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183">
        <f t="shared" si="122"/>
        <v>0</v>
      </c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51"/>
      <c r="EJ175" s="50"/>
      <c r="EK175" s="51"/>
      <c r="EL175" s="50"/>
      <c r="EM175" s="51"/>
      <c r="EN175" s="50"/>
      <c r="EO175" s="51"/>
      <c r="EP175" s="50"/>
      <c r="EQ175" s="51"/>
      <c r="ER175" s="50"/>
      <c r="ES175" s="51"/>
      <c r="ET175" s="50"/>
      <c r="EU175" s="101"/>
      <c r="EV175" s="102"/>
      <c r="EW175" s="51"/>
      <c r="EX175" s="52"/>
      <c r="EY175" s="53">
        <f t="shared" si="123"/>
        <v>0</v>
      </c>
      <c r="EZ175" s="51"/>
      <c r="FA175" s="50"/>
      <c r="FB175" s="51"/>
      <c r="FC175" s="52"/>
      <c r="FD175" s="183">
        <f t="shared" si="142"/>
        <v>6</v>
      </c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>
        <v>6</v>
      </c>
      <c r="FP175" s="52">
        <f>15*0.4</f>
        <v>6</v>
      </c>
      <c r="FQ175" s="183">
        <f>FS175+FU175+FW175+GA175+GC175</f>
        <v>12.6</v>
      </c>
      <c r="FR175" s="153"/>
      <c r="FS175" s="150"/>
      <c r="FT175" s="51"/>
      <c r="FU175" s="50"/>
      <c r="FV175" s="51"/>
      <c r="FW175" s="50"/>
      <c r="FX175" s="18">
        <v>7</v>
      </c>
      <c r="FY175" s="17">
        <f>12*0.7</f>
        <v>8.3999999999999986</v>
      </c>
      <c r="FZ175" s="51">
        <v>5</v>
      </c>
      <c r="GA175" s="50">
        <f>18*0.7</f>
        <v>12.6</v>
      </c>
      <c r="GB175" s="51"/>
      <c r="GC175" s="52"/>
      <c r="GD175" s="53"/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/>
      <c r="GP175" s="136"/>
      <c r="GQ175" s="140"/>
      <c r="GR175" s="51"/>
      <c r="GS175" s="50"/>
      <c r="GT175" s="51"/>
      <c r="GU175" s="50"/>
      <c r="GV175" s="129"/>
      <c r="GW175" s="50"/>
      <c r="GX175" s="51"/>
      <c r="GY175" s="50"/>
      <c r="GZ175" s="51"/>
      <c r="HA175" s="50"/>
      <c r="HB175" s="51"/>
      <c r="HC175" s="52"/>
      <c r="HD175" s="182">
        <f t="shared" si="114"/>
        <v>0</v>
      </c>
      <c r="HE175" s="136"/>
      <c r="HF175" s="140"/>
      <c r="HG175" s="51"/>
      <c r="HH175" s="50"/>
      <c r="HI175" s="51"/>
      <c r="HJ175" s="50"/>
      <c r="HK175" s="129"/>
      <c r="HL175" s="50"/>
      <c r="HM175" s="51"/>
      <c r="HN175" s="50"/>
      <c r="HO175" s="51"/>
      <c r="HP175" s="50"/>
      <c r="HQ175" s="51"/>
      <c r="HR175" s="52"/>
      <c r="HS175" s="48">
        <f t="shared" si="128"/>
        <v>0</v>
      </c>
      <c r="HT175" s="136"/>
      <c r="HU175" s="140"/>
      <c r="HV175" s="51"/>
      <c r="HW175" s="50"/>
      <c r="HX175" s="51"/>
      <c r="HY175" s="50"/>
      <c r="HZ175" s="129"/>
      <c r="IA175" s="50"/>
      <c r="IB175" s="51"/>
      <c r="IC175" s="50"/>
      <c r="ID175" s="51"/>
      <c r="IE175" s="50"/>
      <c r="IF175" s="129"/>
      <c r="IG175" s="50"/>
      <c r="IH175" s="129"/>
      <c r="II175" s="50"/>
      <c r="IJ175" s="51"/>
      <c r="IK175" s="52"/>
      <c r="IL175" s="182">
        <f t="shared" si="133"/>
        <v>0</v>
      </c>
      <c r="IM175" s="136"/>
      <c r="IN175" s="140"/>
      <c r="IO175" s="51"/>
      <c r="IP175" s="52"/>
      <c r="IQ175" s="182">
        <f t="shared" si="125"/>
        <v>0</v>
      </c>
      <c r="IR175" s="51"/>
      <c r="IS175" s="52"/>
      <c r="IT175" s="182">
        <f t="shared" si="139"/>
        <v>0</v>
      </c>
      <c r="IU175" s="136"/>
      <c r="IV175" s="140"/>
      <c r="IW175" s="51"/>
      <c r="IX175" s="50"/>
      <c r="IY175" s="129"/>
      <c r="IZ175" s="50"/>
      <c r="JA175" s="129"/>
      <c r="JB175" s="50"/>
      <c r="JC175" s="51"/>
      <c r="JD175" s="50"/>
      <c r="JE175" s="51"/>
      <c r="JF175" s="50"/>
      <c r="JG175" s="51"/>
      <c r="JH175" s="52"/>
      <c r="JI175" s="182">
        <f t="shared" si="129"/>
        <v>0</v>
      </c>
      <c r="JJ175" s="136"/>
      <c r="JK175" s="140"/>
      <c r="JL175" s="129"/>
      <c r="JM175" s="50"/>
      <c r="JN175" s="51"/>
      <c r="JO175" s="52"/>
      <c r="JP175" s="182">
        <f t="shared" si="127"/>
        <v>0</v>
      </c>
      <c r="JQ175" s="51"/>
      <c r="JR175" s="52"/>
    </row>
    <row r="176" spans="1:278" ht="15" hidden="1" customHeight="1" x14ac:dyDescent="0.3">
      <c r="B176" s="37">
        <v>624</v>
      </c>
      <c r="C176" s="30" t="s">
        <v>627</v>
      </c>
      <c r="D176" s="38">
        <v>2011</v>
      </c>
      <c r="E176" s="62">
        <f t="shared" si="118"/>
        <v>34.5</v>
      </c>
      <c r="F176" s="47" t="s">
        <v>407</v>
      </c>
      <c r="G176" s="47"/>
      <c r="H176" s="47" t="s">
        <v>422</v>
      </c>
      <c r="I176" s="47"/>
      <c r="J176" s="48">
        <f t="shared" si="112"/>
        <v>0</v>
      </c>
      <c r="K176" s="49"/>
      <c r="L176" s="50"/>
      <c r="M176" s="51"/>
      <c r="N176" s="50"/>
      <c r="O176" s="51"/>
      <c r="P176" s="52"/>
      <c r="Q176" s="48">
        <f t="shared" si="119"/>
        <v>0</v>
      </c>
      <c r="R176" s="49"/>
      <c r="S176" s="52"/>
      <c r="T176" s="48">
        <f t="shared" si="120"/>
        <v>0</v>
      </c>
      <c r="U176" s="49"/>
      <c r="V176" s="50"/>
      <c r="W176" s="51"/>
      <c r="X176" s="52"/>
      <c r="Y176" s="53">
        <f t="shared" si="138"/>
        <v>0</v>
      </c>
      <c r="Z176" s="148"/>
      <c r="AA176" s="55"/>
      <c r="AB176" s="148"/>
      <c r="AC176" s="55"/>
      <c r="AD176" s="148"/>
      <c r="AE176" s="55"/>
      <c r="AF176" s="148"/>
      <c r="AG176" s="55"/>
      <c r="AH176" s="148"/>
      <c r="AI176" s="55"/>
      <c r="AJ176" s="148"/>
      <c r="AK176" s="55"/>
      <c r="AL176" s="148"/>
      <c r="AM176" s="55"/>
      <c r="AN176" s="148"/>
      <c r="AO176" s="88"/>
      <c r="AP176" s="95">
        <f t="shared" si="121"/>
        <v>0</v>
      </c>
      <c r="AQ176" s="97"/>
      <c r="AR176" s="92"/>
      <c r="AS176" s="89">
        <f>AU176+AW176+AY176+BA176+BC176</f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 t="shared" si="137"/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132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>CJ176+CL176+CN176+CP176+CR176+CT176</f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>CW176+CY176+DA176+DC176+DE176</f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 t="shared" si="122"/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580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123"/>
        <v>0</v>
      </c>
      <c r="EZ176" s="51"/>
      <c r="FA176" s="50"/>
      <c r="FB176" s="51"/>
      <c r="FC176" s="52"/>
      <c r="FD176" s="53">
        <f t="shared" si="142"/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22"/>
      <c r="FS176" s="122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>GF176+GH176+GJ176+GL176+GN176</f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>GQ176+GS176+GU176+GW176+GY176+HA176+HC176</f>
        <v>0</v>
      </c>
      <c r="GP176" s="125"/>
      <c r="GQ176" s="125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 t="shared" si="114"/>
        <v>0</v>
      </c>
      <c r="HE176" s="125"/>
      <c r="HF176" s="125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128"/>
        <v>0</v>
      </c>
      <c r="HT176" s="136"/>
      <c r="HU176" s="140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9"/>
      <c r="IG176" s="50"/>
      <c r="IH176" s="129"/>
      <c r="II176" s="50"/>
      <c r="IJ176" s="51"/>
      <c r="IK176" s="52"/>
      <c r="IL176" s="48">
        <f t="shared" si="133"/>
        <v>0</v>
      </c>
      <c r="IM176" s="136"/>
      <c r="IN176" s="140"/>
      <c r="IO176" s="51"/>
      <c r="IP176" s="52"/>
      <c r="IQ176" s="48">
        <f t="shared" si="125"/>
        <v>0</v>
      </c>
      <c r="IR176" s="51"/>
      <c r="IS176" s="52"/>
      <c r="IT176" s="48">
        <f t="shared" si="139"/>
        <v>0</v>
      </c>
      <c r="IU176" s="136"/>
      <c r="IV176" s="140"/>
      <c r="IW176" s="51"/>
      <c r="IX176" s="50"/>
      <c r="IY176" s="51"/>
      <c r="IZ176" s="50"/>
      <c r="JA176" s="129"/>
      <c r="JB176" s="50"/>
      <c r="JC176" s="51"/>
      <c r="JD176" s="50"/>
      <c r="JE176" s="51"/>
      <c r="JF176" s="50"/>
      <c r="JG176" s="51"/>
      <c r="JH176" s="52"/>
      <c r="JI176" s="48">
        <f t="shared" si="129"/>
        <v>0</v>
      </c>
      <c r="JJ176" s="136"/>
      <c r="JK176" s="140"/>
      <c r="JL176" s="51"/>
      <c r="JM176" s="50"/>
      <c r="JN176" s="51"/>
      <c r="JO176" s="52"/>
      <c r="JP176" s="48">
        <f t="shared" si="127"/>
        <v>0</v>
      </c>
      <c r="JQ176" s="51"/>
      <c r="JR176" s="52"/>
    </row>
    <row r="177" spans="1:278" ht="15" hidden="1" customHeight="1" x14ac:dyDescent="0.3">
      <c r="B177" s="37">
        <v>1223</v>
      </c>
      <c r="C177" s="30" t="s">
        <v>624</v>
      </c>
      <c r="D177" s="38">
        <v>2011</v>
      </c>
      <c r="E177" s="62">
        <f t="shared" si="118"/>
        <v>34.5</v>
      </c>
      <c r="F177" s="47" t="s">
        <v>427</v>
      </c>
      <c r="G177" s="47"/>
      <c r="H177" s="47" t="s">
        <v>546</v>
      </c>
      <c r="I177" s="47"/>
      <c r="J177" s="48">
        <f t="shared" si="112"/>
        <v>0</v>
      </c>
      <c r="K177" s="49"/>
      <c r="L177" s="50"/>
      <c r="M177" s="51"/>
      <c r="N177" s="50"/>
      <c r="O177" s="51"/>
      <c r="P177" s="52"/>
      <c r="Q177" s="48">
        <f t="shared" si="119"/>
        <v>0</v>
      </c>
      <c r="R177" s="49"/>
      <c r="S177" s="52"/>
      <c r="T177" s="48">
        <f t="shared" si="120"/>
        <v>0</v>
      </c>
      <c r="U177" s="49"/>
      <c r="V177" s="50"/>
      <c r="W177" s="51"/>
      <c r="X177" s="52"/>
      <c r="Y177" s="53">
        <f t="shared" si="138"/>
        <v>0</v>
      </c>
      <c r="Z177" s="148"/>
      <c r="AA177" s="55"/>
      <c r="AB177" s="148"/>
      <c r="AC177" s="55"/>
      <c r="AD177" s="148"/>
      <c r="AE177" s="55"/>
      <c r="AF177" s="148"/>
      <c r="AG177" s="55"/>
      <c r="AH177" s="148"/>
      <c r="AI177" s="55"/>
      <c r="AJ177" s="148"/>
      <c r="AK177" s="55"/>
      <c r="AL177" s="148"/>
      <c r="AM177" s="55"/>
      <c r="AN177" s="148"/>
      <c r="AO177" s="88"/>
      <c r="AP177" s="95">
        <f t="shared" si="121"/>
        <v>0</v>
      </c>
      <c r="AQ177" s="97"/>
      <c r="AR177" s="92"/>
      <c r="AS177" s="89">
        <f>AU177+AW177+AY177+BA177+BC177</f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 t="shared" si="137"/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132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>CJ177+CL177+CN177+CP177+CR177+CT177</f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>CW177+CY177+DA177+DC177+DE177</f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 t="shared" si="122"/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123"/>
        <v>0</v>
      </c>
      <c r="EZ177" s="51"/>
      <c r="FA177" s="50"/>
      <c r="FB177" s="51"/>
      <c r="FC177" s="52"/>
      <c r="FD177" s="53">
        <f t="shared" si="142"/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22"/>
      <c r="FS177" s="122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>GF177+GH177+GJ177+GL177+GN177</f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>GQ177+GS177+GU177+GW177+GY177+HA177+HC177</f>
        <v>0</v>
      </c>
      <c r="GP177" s="125"/>
      <c r="GQ177" s="125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 t="shared" si="114"/>
        <v>0</v>
      </c>
      <c r="HE177" s="125"/>
      <c r="HF177" s="125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128"/>
        <v>0</v>
      </c>
      <c r="HT177" s="136"/>
      <c r="HU177" s="140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9"/>
      <c r="IG177" s="50"/>
      <c r="IH177" s="129"/>
      <c r="II177" s="50"/>
      <c r="IJ177" s="51"/>
      <c r="IK177" s="52"/>
      <c r="IL177" s="48">
        <f t="shared" si="133"/>
        <v>0</v>
      </c>
      <c r="IM177" s="136"/>
      <c r="IN177" s="140"/>
      <c r="IO177" s="51"/>
      <c r="IP177" s="52"/>
      <c r="IQ177" s="48">
        <f t="shared" si="125"/>
        <v>0</v>
      </c>
      <c r="IR177" s="51"/>
      <c r="IS177" s="52"/>
      <c r="IT177" s="48">
        <f t="shared" si="139"/>
        <v>0</v>
      </c>
      <c r="IU177" s="136"/>
      <c r="IV177" s="140"/>
      <c r="IW177" s="51"/>
      <c r="IX177" s="50"/>
      <c r="IY177" s="51"/>
      <c r="IZ177" s="50"/>
      <c r="JA177" s="129"/>
      <c r="JB177" s="50"/>
      <c r="JC177" s="51"/>
      <c r="JD177" s="50"/>
      <c r="JE177" s="51"/>
      <c r="JF177" s="50"/>
      <c r="JG177" s="51"/>
      <c r="JH177" s="52"/>
      <c r="JI177" s="48">
        <f t="shared" si="129"/>
        <v>0</v>
      </c>
      <c r="JJ177" s="136"/>
      <c r="JK177" s="140"/>
      <c r="JL177" s="51"/>
      <c r="JM177" s="50"/>
      <c r="JN177" s="51"/>
      <c r="JO177" s="52"/>
      <c r="JP177" s="48">
        <f t="shared" si="127"/>
        <v>0</v>
      </c>
      <c r="JQ177" s="51"/>
      <c r="JR177" s="52"/>
    </row>
    <row r="178" spans="1:278" ht="15" hidden="1" customHeight="1" x14ac:dyDescent="0.3">
      <c r="B178" s="37">
        <v>9506</v>
      </c>
      <c r="C178" s="30" t="s">
        <v>623</v>
      </c>
      <c r="D178" s="38">
        <v>2011</v>
      </c>
      <c r="E178" s="62">
        <f t="shared" si="118"/>
        <v>34.5</v>
      </c>
      <c r="F178" s="47" t="s">
        <v>410</v>
      </c>
      <c r="G178" s="47"/>
      <c r="H178" s="47" t="s">
        <v>602</v>
      </c>
      <c r="I178" s="47" t="s">
        <v>603</v>
      </c>
      <c r="J178" s="48">
        <f t="shared" si="112"/>
        <v>0</v>
      </c>
      <c r="K178" s="49"/>
      <c r="L178" s="50"/>
      <c r="M178" s="51"/>
      <c r="N178" s="50"/>
      <c r="O178" s="51"/>
      <c r="P178" s="52"/>
      <c r="Q178" s="48">
        <f t="shared" si="119"/>
        <v>0</v>
      </c>
      <c r="R178" s="49"/>
      <c r="S178" s="52"/>
      <c r="T178" s="48">
        <f t="shared" si="120"/>
        <v>0</v>
      </c>
      <c r="U178" s="49"/>
      <c r="V178" s="50"/>
      <c r="W178" s="51"/>
      <c r="X178" s="52"/>
      <c r="Y178" s="53">
        <f t="shared" si="138"/>
        <v>0</v>
      </c>
      <c r="Z178" s="148"/>
      <c r="AA178" s="55"/>
      <c r="AB178" s="148"/>
      <c r="AC178" s="55"/>
      <c r="AD178" s="148"/>
      <c r="AE178" s="55"/>
      <c r="AF178" s="148"/>
      <c r="AG178" s="55"/>
      <c r="AH178" s="148"/>
      <c r="AI178" s="55"/>
      <c r="AJ178" s="148"/>
      <c r="AK178" s="55"/>
      <c r="AL178" s="148"/>
      <c r="AM178" s="55"/>
      <c r="AN178" s="148"/>
      <c r="AO178" s="88"/>
      <c r="AP178" s="95">
        <f t="shared" si="121"/>
        <v>0</v>
      </c>
      <c r="AQ178" s="97"/>
      <c r="AR178" s="92"/>
      <c r="AS178" s="89">
        <f>AU178+AW178+AY178+BA178+BC178</f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 t="shared" si="137"/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132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>CJ178+CL178+CN178+CP178+CR178+CT178</f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>CW178+CY178+DA178+DC178+DE178</f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 t="shared" si="122"/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123"/>
        <v>0</v>
      </c>
      <c r="EZ178" s="51"/>
      <c r="FA178" s="50"/>
      <c r="FB178" s="51"/>
      <c r="FC178" s="52"/>
      <c r="FD178" s="53">
        <f t="shared" si="142"/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22"/>
      <c r="FS178" s="122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>GF178+GH178+GJ178+GL178+GN178</f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>GQ178+GS178+GU178+GW178+GY178+HA178+HC178</f>
        <v>0</v>
      </c>
      <c r="GP178" s="125"/>
      <c r="GQ178" s="125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 t="shared" si="114"/>
        <v>0</v>
      </c>
      <c r="HE178" s="125"/>
      <c r="HF178" s="125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128"/>
        <v>0</v>
      </c>
      <c r="HT178" s="136"/>
      <c r="HU178" s="140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9"/>
      <c r="IG178" s="50"/>
      <c r="IH178" s="129"/>
      <c r="II178" s="50"/>
      <c r="IJ178" s="51"/>
      <c r="IK178" s="52"/>
      <c r="IL178" s="48">
        <f t="shared" si="133"/>
        <v>0</v>
      </c>
      <c r="IM178" s="136"/>
      <c r="IN178" s="140"/>
      <c r="IO178" s="51"/>
      <c r="IP178" s="52"/>
      <c r="IQ178" s="48">
        <f t="shared" si="125"/>
        <v>0</v>
      </c>
      <c r="IR178" s="51"/>
      <c r="IS178" s="52"/>
      <c r="IT178" s="48">
        <f t="shared" si="139"/>
        <v>0</v>
      </c>
      <c r="IU178" s="136"/>
      <c r="IV178" s="140"/>
      <c r="IW178" s="51"/>
      <c r="IX178" s="50"/>
      <c r="IY178" s="51"/>
      <c r="IZ178" s="50"/>
      <c r="JA178" s="129"/>
      <c r="JB178" s="50"/>
      <c r="JC178" s="51"/>
      <c r="JD178" s="50"/>
      <c r="JE178" s="51"/>
      <c r="JF178" s="50"/>
      <c r="JG178" s="51"/>
      <c r="JH178" s="52"/>
      <c r="JI178" s="48">
        <f t="shared" si="129"/>
        <v>0</v>
      </c>
      <c r="JJ178" s="136"/>
      <c r="JK178" s="140"/>
      <c r="JL178" s="51"/>
      <c r="JM178" s="50"/>
      <c r="JN178" s="51"/>
      <c r="JO178" s="52"/>
      <c r="JP178" s="48">
        <f t="shared" si="127"/>
        <v>0</v>
      </c>
      <c r="JQ178" s="51"/>
      <c r="JR178" s="52"/>
    </row>
    <row r="179" spans="1:278" ht="15" hidden="1" customHeight="1" x14ac:dyDescent="0.3">
      <c r="B179" s="37">
        <v>9730</v>
      </c>
      <c r="C179" s="30" t="s">
        <v>638</v>
      </c>
      <c r="D179" s="38">
        <v>2011</v>
      </c>
      <c r="E179" s="62">
        <f t="shared" si="118"/>
        <v>34.200000000000003</v>
      </c>
      <c r="F179" s="47" t="s">
        <v>427</v>
      </c>
      <c r="G179" s="47"/>
      <c r="H179" s="47" t="s">
        <v>639</v>
      </c>
      <c r="I179" s="47"/>
      <c r="J179" s="48">
        <f t="shared" si="112"/>
        <v>0</v>
      </c>
      <c r="K179" s="49"/>
      <c r="L179" s="50"/>
      <c r="M179" s="51"/>
      <c r="N179" s="50"/>
      <c r="O179" s="51"/>
      <c r="P179" s="52"/>
      <c r="Q179" s="48">
        <f t="shared" si="119"/>
        <v>0</v>
      </c>
      <c r="R179" s="49"/>
      <c r="S179" s="52"/>
      <c r="T179" s="48">
        <f t="shared" si="120"/>
        <v>0</v>
      </c>
      <c r="U179" s="49"/>
      <c r="V179" s="50"/>
      <c r="W179" s="51"/>
      <c r="X179" s="52"/>
      <c r="Y179" s="53">
        <f t="shared" si="138"/>
        <v>0</v>
      </c>
      <c r="Z179" s="120"/>
      <c r="AA179" s="55"/>
      <c r="AB179" s="120"/>
      <c r="AC179" s="55"/>
      <c r="AD179" s="120"/>
      <c r="AE179" s="55"/>
      <c r="AF179" s="120"/>
      <c r="AG179" s="55"/>
      <c r="AH179" s="120"/>
      <c r="AI179" s="55"/>
      <c r="AJ179" s="120"/>
      <c r="AK179" s="55"/>
      <c r="AL179" s="120"/>
      <c r="AM179" s="55"/>
      <c r="AN179" s="120"/>
      <c r="AO179" s="88"/>
      <c r="AP179" s="95">
        <f t="shared" si="121"/>
        <v>0</v>
      </c>
      <c r="AQ179" s="97"/>
      <c r="AR179" s="92"/>
      <c r="AS179" s="89">
        <f>AU179+AW179+AY179+BA179+BC179</f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 t="shared" si="137"/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132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>CJ179+CL179+CN179+CP179+CR179+CT179</f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>CW179+CY179+DA179+DC179+DE179</f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 t="shared" si="122"/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101">
        <v>5</v>
      </c>
      <c r="DY179" s="102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123"/>
        <v>0</v>
      </c>
      <c r="EZ179" s="51"/>
      <c r="FA179" s="50"/>
      <c r="FB179" s="51"/>
      <c r="FC179" s="52"/>
      <c r="FD179" s="53">
        <f t="shared" si="142"/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22"/>
      <c r="FS179" s="122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>GF179+GH179+GJ179+GL179+GN179</f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>GQ179+GS179+GU179+GW179+GY179+HA179+HC179</f>
        <v>0</v>
      </c>
      <c r="GP179" s="125"/>
      <c r="GQ179" s="125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 t="shared" si="114"/>
        <v>0</v>
      </c>
      <c r="HE179" s="125"/>
      <c r="HF179" s="125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128"/>
        <v>0</v>
      </c>
      <c r="HT179" s="136"/>
      <c r="HU179" s="140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9"/>
      <c r="IG179" s="50"/>
      <c r="IH179" s="129"/>
      <c r="II179" s="50"/>
      <c r="IJ179" s="51"/>
      <c r="IK179" s="52"/>
      <c r="IL179" s="48">
        <f t="shared" si="133"/>
        <v>0</v>
      </c>
      <c r="IM179" s="136"/>
      <c r="IN179" s="140"/>
      <c r="IO179" s="51"/>
      <c r="IP179" s="52"/>
      <c r="IQ179" s="48">
        <f t="shared" si="125"/>
        <v>0</v>
      </c>
      <c r="IR179" s="51"/>
      <c r="IS179" s="52"/>
      <c r="IT179" s="48">
        <f t="shared" si="139"/>
        <v>0</v>
      </c>
      <c r="IU179" s="136"/>
      <c r="IV179" s="140"/>
      <c r="IW179" s="51"/>
      <c r="IX179" s="50"/>
      <c r="IY179" s="51"/>
      <c r="IZ179" s="50"/>
      <c r="JA179" s="129"/>
      <c r="JB179" s="50"/>
      <c r="JC179" s="51"/>
      <c r="JD179" s="50"/>
      <c r="JE179" s="51"/>
      <c r="JF179" s="50"/>
      <c r="JG179" s="51"/>
      <c r="JH179" s="52"/>
      <c r="JI179" s="48">
        <f t="shared" si="129"/>
        <v>0</v>
      </c>
      <c r="JJ179" s="136"/>
      <c r="JK179" s="140"/>
      <c r="JL179" s="51"/>
      <c r="JM179" s="50"/>
      <c r="JN179" s="51"/>
      <c r="JO179" s="52"/>
      <c r="JP179" s="48">
        <f t="shared" si="127"/>
        <v>0</v>
      </c>
      <c r="JQ179" s="51"/>
      <c r="JR179" s="52"/>
    </row>
    <row r="180" spans="1:278" ht="15" hidden="1" customHeight="1" x14ac:dyDescent="0.3">
      <c r="B180" s="37">
        <v>1198</v>
      </c>
      <c r="C180" s="30" t="s">
        <v>98</v>
      </c>
      <c r="D180" s="38">
        <v>1997</v>
      </c>
      <c r="E180" s="62">
        <f t="shared" si="118"/>
        <v>34</v>
      </c>
      <c r="F180" s="47" t="s">
        <v>408</v>
      </c>
      <c r="G180" s="47"/>
      <c r="H180" s="47" t="s">
        <v>920</v>
      </c>
      <c r="I180" s="47" t="s">
        <v>560</v>
      </c>
      <c r="J180" s="48">
        <f t="shared" si="112"/>
        <v>0</v>
      </c>
      <c r="K180" s="49"/>
      <c r="L180" s="50"/>
      <c r="M180" s="51"/>
      <c r="N180" s="50"/>
      <c r="O180" s="51"/>
      <c r="P180" s="52"/>
      <c r="Q180" s="48">
        <f t="shared" si="119"/>
        <v>0</v>
      </c>
      <c r="R180" s="49"/>
      <c r="S180" s="52"/>
      <c r="T180" s="48">
        <f t="shared" si="120"/>
        <v>0</v>
      </c>
      <c r="U180" s="49"/>
      <c r="V180" s="50"/>
      <c r="W180" s="51"/>
      <c r="X180" s="52"/>
      <c r="Y180" s="53">
        <f t="shared" si="138"/>
        <v>0</v>
      </c>
      <c r="Z180" s="120"/>
      <c r="AA180" s="55"/>
      <c r="AB180" s="120"/>
      <c r="AC180" s="55"/>
      <c r="AD180" s="120"/>
      <c r="AE180" s="55"/>
      <c r="AF180" s="120"/>
      <c r="AG180" s="55"/>
      <c r="AH180" s="120"/>
      <c r="AI180" s="55"/>
      <c r="AJ180" s="120"/>
      <c r="AK180" s="55"/>
      <c r="AL180" s="120"/>
      <c r="AM180" s="55"/>
      <c r="AN180" s="120"/>
      <c r="AO180" s="88"/>
      <c r="AP180" s="95">
        <f t="shared" si="121"/>
        <v>0</v>
      </c>
      <c r="AQ180" s="97"/>
      <c r="AR180" s="92"/>
      <c r="AS180" s="89">
        <f>AU180+AW180+AY180+BA180+BC180</f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 t="shared" si="137"/>
        <v>0</v>
      </c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132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>CJ180+CL180+CN180+CP180+CR180+CT180</f>
        <v>0</v>
      </c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>
        <f>CW180+CY180+DA180+DC180+DE180</f>
        <v>0</v>
      </c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>
        <f t="shared" si="122"/>
        <v>0</v>
      </c>
      <c r="DG180" s="51"/>
      <c r="DH180" s="50"/>
      <c r="DI180" s="50"/>
      <c r="DJ180" s="50"/>
      <c r="DK180" s="51"/>
      <c r="DL180" s="52"/>
      <c r="DM180" s="53">
        <f>DO180+DQ180+DS180+DU180+DW180+DY180+EA180+EC180</f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>
        <f>EF180+EH180+EJ180+EL180+EN180+EP180+ER180+ET180+EV180+EX180</f>
        <v>0</v>
      </c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123"/>
        <v>0</v>
      </c>
      <c r="EZ180" s="51"/>
      <c r="FA180" s="50"/>
      <c r="FB180" s="51"/>
      <c r="FC180" s="52"/>
      <c r="FD180" s="53">
        <f t="shared" si="142"/>
        <v>0</v>
      </c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>
        <f>FS180+FU180+FW180+FY180+GA180+GC180</f>
        <v>0</v>
      </c>
      <c r="FR180" s="122"/>
      <c r="FS180" s="122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>
        <f>GF180+GH180+GJ180+GL180+GN180</f>
        <v>0</v>
      </c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>
        <f>GQ180+GS180+GU180+GW180+GY180+HA180+HC180</f>
        <v>0</v>
      </c>
      <c r="GP180" s="125"/>
      <c r="GQ180" s="125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>
        <f t="shared" si="114"/>
        <v>0</v>
      </c>
      <c r="HE180" s="125"/>
      <c r="HF180" s="125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128"/>
        <v>0</v>
      </c>
      <c r="HT180" s="136"/>
      <c r="HU180" s="140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9"/>
      <c r="IG180" s="50"/>
      <c r="IH180" s="129"/>
      <c r="II180" s="50"/>
      <c r="IJ180" s="51"/>
      <c r="IK180" s="52"/>
      <c r="IL180" s="48">
        <f t="shared" si="133"/>
        <v>0</v>
      </c>
      <c r="IM180" s="136"/>
      <c r="IN180" s="140"/>
      <c r="IO180" s="51"/>
      <c r="IP180" s="52"/>
      <c r="IQ180" s="48">
        <f t="shared" si="125"/>
        <v>0</v>
      </c>
      <c r="IR180" s="51"/>
      <c r="IS180" s="52"/>
      <c r="IT180" s="48">
        <f t="shared" si="139"/>
        <v>20</v>
      </c>
      <c r="IU180" s="136"/>
      <c r="IV180" s="140"/>
      <c r="IW180" s="51"/>
      <c r="IX180" s="50"/>
      <c r="IY180" s="51"/>
      <c r="IZ180" s="50"/>
      <c r="JA180" s="129">
        <v>4</v>
      </c>
      <c r="JB180" s="50">
        <f>20</f>
        <v>20</v>
      </c>
      <c r="JC180" s="51"/>
      <c r="JD180" s="50"/>
      <c r="JE180" s="51"/>
      <c r="JF180" s="50"/>
      <c r="JG180" s="51"/>
      <c r="JH180" s="52"/>
      <c r="JI180" s="48">
        <f t="shared" si="129"/>
        <v>14</v>
      </c>
      <c r="JJ180" s="136">
        <v>8</v>
      </c>
      <c r="JK180" s="140">
        <f>20*0.7</f>
        <v>14</v>
      </c>
      <c r="JL180" s="51"/>
      <c r="JM180" s="50"/>
      <c r="JN180" s="51"/>
      <c r="JO180" s="52"/>
      <c r="JP180" s="48">
        <f t="shared" si="127"/>
        <v>0</v>
      </c>
      <c r="JQ180" s="51"/>
      <c r="JR180" s="52"/>
    </row>
    <row r="181" spans="1:278" ht="15" customHeight="1" x14ac:dyDescent="0.3">
      <c r="B181" s="37">
        <v>6107</v>
      </c>
      <c r="C181" s="30" t="s">
        <v>842</v>
      </c>
      <c r="D181" s="38">
        <v>2007</v>
      </c>
      <c r="E181" s="62">
        <f t="shared" si="118"/>
        <v>18.600000000000001</v>
      </c>
      <c r="F181" s="47" t="s">
        <v>416</v>
      </c>
      <c r="G181" s="47"/>
      <c r="H181" s="47" t="s">
        <v>817</v>
      </c>
      <c r="I181" s="47" t="s">
        <v>843</v>
      </c>
      <c r="J181" s="48">
        <f t="shared" si="112"/>
        <v>0</v>
      </c>
      <c r="K181" s="49"/>
      <c r="L181" s="50"/>
      <c r="M181" s="51"/>
      <c r="N181" s="50"/>
      <c r="O181" s="51"/>
      <c r="P181" s="52"/>
      <c r="Q181" s="48">
        <f t="shared" si="119"/>
        <v>0</v>
      </c>
      <c r="R181" s="49"/>
      <c r="S181" s="52"/>
      <c r="T181" s="48">
        <f t="shared" si="120"/>
        <v>0</v>
      </c>
      <c r="U181" s="49"/>
      <c r="V181" s="50"/>
      <c r="W181" s="51"/>
      <c r="X181" s="52"/>
      <c r="Y181" s="53">
        <f t="shared" si="138"/>
        <v>0</v>
      </c>
      <c r="Z181" s="120"/>
      <c r="AA181" s="55"/>
      <c r="AB181" s="120"/>
      <c r="AC181" s="55"/>
      <c r="AD181" s="120"/>
      <c r="AE181" s="55"/>
      <c r="AF181" s="120"/>
      <c r="AG181" s="55"/>
      <c r="AH181" s="120"/>
      <c r="AI181" s="55"/>
      <c r="AJ181" s="120"/>
      <c r="AK181" s="55"/>
      <c r="AL181" s="120"/>
      <c r="AM181" s="55"/>
      <c r="AN181" s="120"/>
      <c r="AO181" s="88"/>
      <c r="AP181" s="95">
        <f t="shared" si="121"/>
        <v>0</v>
      </c>
      <c r="AQ181" s="97"/>
      <c r="AR181" s="92"/>
      <c r="AS181" s="89"/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>
        <f t="shared" si="137"/>
        <v>0</v>
      </c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132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/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/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>
        <f t="shared" si="122"/>
        <v>0</v>
      </c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123"/>
        <v>0</v>
      </c>
      <c r="EZ181" s="51"/>
      <c r="FA181" s="50"/>
      <c r="FB181" s="51"/>
      <c r="FC181" s="52"/>
      <c r="FD181" s="53">
        <f t="shared" si="142"/>
        <v>6</v>
      </c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>
        <v>6</v>
      </c>
      <c r="FP181" s="52">
        <f>15*0.4</f>
        <v>6</v>
      </c>
      <c r="FQ181" s="53">
        <f>FS181+FU181+FW181+GA181+GC181</f>
        <v>12.6</v>
      </c>
      <c r="FR181" s="153"/>
      <c r="FS181" s="150"/>
      <c r="FT181" s="51"/>
      <c r="FU181" s="50"/>
      <c r="FV181" s="51"/>
      <c r="FW181" s="50"/>
      <c r="FX181" s="18">
        <v>7</v>
      </c>
      <c r="FY181" s="17">
        <f>12*0.7</f>
        <v>8.3999999999999986</v>
      </c>
      <c r="FZ181" s="51">
        <v>5</v>
      </c>
      <c r="GA181" s="50">
        <f>18*0.7</f>
        <v>12.6</v>
      </c>
      <c r="GB181" s="51"/>
      <c r="GC181" s="52"/>
      <c r="GD181" s="53"/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/>
      <c r="GP181" s="136"/>
      <c r="GQ181" s="140"/>
      <c r="GR181" s="51"/>
      <c r="GS181" s="50"/>
      <c r="GT181" s="51"/>
      <c r="GU181" s="50"/>
      <c r="GV181" s="129"/>
      <c r="GW181" s="50"/>
      <c r="GX181" s="51"/>
      <c r="GY181" s="50"/>
      <c r="GZ181" s="51"/>
      <c r="HA181" s="50"/>
      <c r="HB181" s="51"/>
      <c r="HC181" s="52"/>
      <c r="HD181" s="48">
        <f t="shared" si="114"/>
        <v>0</v>
      </c>
      <c r="HE181" s="136"/>
      <c r="HF181" s="140"/>
      <c r="HG181" s="51"/>
      <c r="HH181" s="50"/>
      <c r="HI181" s="51"/>
      <c r="HJ181" s="50"/>
      <c r="HK181" s="129"/>
      <c r="HL181" s="50"/>
      <c r="HM181" s="51"/>
      <c r="HN181" s="50"/>
      <c r="HO181" s="51"/>
      <c r="HP181" s="50"/>
      <c r="HQ181" s="51"/>
      <c r="HR181" s="52"/>
      <c r="HS181" s="48">
        <f t="shared" si="128"/>
        <v>0</v>
      </c>
      <c r="HT181" s="136"/>
      <c r="HU181" s="140"/>
      <c r="HV181" s="51"/>
      <c r="HW181" s="50"/>
      <c r="HX181" s="51"/>
      <c r="HY181" s="50"/>
      <c r="HZ181" s="129"/>
      <c r="IA181" s="50"/>
      <c r="IB181" s="51"/>
      <c r="IC181" s="50"/>
      <c r="ID181" s="51"/>
      <c r="IE181" s="50"/>
      <c r="IF181" s="129"/>
      <c r="IG181" s="50"/>
      <c r="IH181" s="129"/>
      <c r="II181" s="50"/>
      <c r="IJ181" s="51"/>
      <c r="IK181" s="52"/>
      <c r="IL181" s="48">
        <f t="shared" si="133"/>
        <v>0</v>
      </c>
      <c r="IM181" s="136"/>
      <c r="IN181" s="140"/>
      <c r="IO181" s="51"/>
      <c r="IP181" s="52"/>
      <c r="IQ181" s="48">
        <f t="shared" si="125"/>
        <v>0</v>
      </c>
      <c r="IR181" s="51"/>
      <c r="IS181" s="52"/>
      <c r="IT181" s="48">
        <f t="shared" si="139"/>
        <v>0</v>
      </c>
      <c r="IU181" s="136"/>
      <c r="IV181" s="140"/>
      <c r="IW181" s="51"/>
      <c r="IX181" s="50"/>
      <c r="IY181" s="129"/>
      <c r="IZ181" s="50"/>
      <c r="JA181" s="129"/>
      <c r="JB181" s="50"/>
      <c r="JC181" s="51"/>
      <c r="JD181" s="50"/>
      <c r="JE181" s="51"/>
      <c r="JF181" s="50"/>
      <c r="JG181" s="51"/>
      <c r="JH181" s="52"/>
      <c r="JI181" s="48">
        <f t="shared" si="129"/>
        <v>0</v>
      </c>
      <c r="JJ181" s="136"/>
      <c r="JK181" s="140"/>
      <c r="JL181" s="129"/>
      <c r="JM181" s="50"/>
      <c r="JN181" s="51"/>
      <c r="JO181" s="52"/>
      <c r="JP181" s="48">
        <f t="shared" si="127"/>
        <v>0</v>
      </c>
      <c r="JQ181" s="51"/>
      <c r="JR181" s="52"/>
    </row>
    <row r="182" spans="1:278" ht="15" hidden="1" customHeight="1" x14ac:dyDescent="0.3">
      <c r="B182" s="37">
        <v>9874</v>
      </c>
      <c r="C182" s="30" t="s">
        <v>605</v>
      </c>
      <c r="D182" s="38">
        <v>2012</v>
      </c>
      <c r="E182" s="62">
        <f t="shared" si="118"/>
        <v>33.6</v>
      </c>
      <c r="F182" s="47" t="s">
        <v>408</v>
      </c>
      <c r="G182" s="47"/>
      <c r="H182" s="47" t="s">
        <v>421</v>
      </c>
      <c r="I182" s="47" t="s">
        <v>606</v>
      </c>
      <c r="J182" s="48">
        <f t="shared" ref="J182:J245" si="143">L182+N182+P182</f>
        <v>0</v>
      </c>
      <c r="K182" s="49"/>
      <c r="L182" s="50"/>
      <c r="M182" s="51"/>
      <c r="N182" s="50"/>
      <c r="O182" s="51"/>
      <c r="P182" s="52"/>
      <c r="Q182" s="48">
        <f t="shared" si="119"/>
        <v>0</v>
      </c>
      <c r="R182" s="49"/>
      <c r="S182" s="52"/>
      <c r="T182" s="48">
        <f t="shared" si="120"/>
        <v>0</v>
      </c>
      <c r="U182" s="49"/>
      <c r="V182" s="50"/>
      <c r="W182" s="51"/>
      <c r="X182" s="52"/>
      <c r="Y182" s="53">
        <f t="shared" si="138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5">
        <f t="shared" si="121"/>
        <v>0</v>
      </c>
      <c r="AQ182" s="97"/>
      <c r="AR182" s="92"/>
      <c r="AS182" s="89">
        <f>AU182+AW182+AY182+BA182+BC182</f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 t="shared" si="137"/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132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>CJ182+CL182+CN182+CP182+CR182+CT182</f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>CW182+CY182+DA182+DC182+DE182</f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 t="shared" si="122"/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123"/>
        <v>0</v>
      </c>
      <c r="EZ182" s="51"/>
      <c r="FA182" s="50"/>
      <c r="FB182" s="51"/>
      <c r="FC182" s="52"/>
      <c r="FD182" s="53">
        <f t="shared" si="142"/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22"/>
      <c r="FS182" s="122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>GQ182+GS182+GU182+GW182+GY182+HA182+HC182</f>
        <v>0</v>
      </c>
      <c r="GP182" s="125"/>
      <c r="GQ182" s="125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 t="shared" si="114"/>
        <v>0</v>
      </c>
      <c r="HE182" s="125"/>
      <c r="HF182" s="125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128"/>
        <v>0</v>
      </c>
      <c r="HT182" s="136"/>
      <c r="HU182" s="140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9"/>
      <c r="IG182" s="50"/>
      <c r="IH182" s="129"/>
      <c r="II182" s="50"/>
      <c r="IJ182" s="51"/>
      <c r="IK182" s="52"/>
      <c r="IL182" s="48">
        <f t="shared" si="133"/>
        <v>0</v>
      </c>
      <c r="IM182" s="136"/>
      <c r="IN182" s="140"/>
      <c r="IO182" s="51"/>
      <c r="IP182" s="52"/>
      <c r="IQ182" s="48">
        <f t="shared" si="125"/>
        <v>0</v>
      </c>
      <c r="IR182" s="51"/>
      <c r="IS182" s="52"/>
      <c r="IT182" s="48">
        <f t="shared" si="139"/>
        <v>0</v>
      </c>
      <c r="IU182" s="136"/>
      <c r="IV182" s="140"/>
      <c r="IW182" s="51"/>
      <c r="IX182" s="50"/>
      <c r="IY182" s="51"/>
      <c r="IZ182" s="50"/>
      <c r="JA182" s="129"/>
      <c r="JB182" s="50"/>
      <c r="JC182" s="51"/>
      <c r="JD182" s="50"/>
      <c r="JE182" s="51"/>
      <c r="JF182" s="50"/>
      <c r="JG182" s="51"/>
      <c r="JH182" s="52"/>
      <c r="JI182" s="48">
        <f t="shared" si="129"/>
        <v>0</v>
      </c>
      <c r="JJ182" s="136"/>
      <c r="JK182" s="140"/>
      <c r="JL182" s="51"/>
      <c r="JM182" s="50"/>
      <c r="JN182" s="51"/>
      <c r="JO182" s="52"/>
      <c r="JP182" s="48">
        <f t="shared" si="127"/>
        <v>0</v>
      </c>
      <c r="JQ182" s="51"/>
      <c r="JR182" s="52"/>
    </row>
    <row r="183" spans="1:278" ht="15" customHeight="1" x14ac:dyDescent="0.3">
      <c r="A183" s="176"/>
      <c r="B183" s="177">
        <v>7197</v>
      </c>
      <c r="C183" s="178" t="s">
        <v>231</v>
      </c>
      <c r="D183" s="179">
        <v>2009</v>
      </c>
      <c r="E183" s="180">
        <f t="shared" si="118"/>
        <v>18.600000000000001</v>
      </c>
      <c r="F183" s="181" t="s">
        <v>416</v>
      </c>
      <c r="G183" s="181"/>
      <c r="H183" s="47" t="s">
        <v>643</v>
      </c>
      <c r="I183" s="47"/>
      <c r="J183" s="182">
        <f t="shared" si="143"/>
        <v>0</v>
      </c>
      <c r="K183" s="49"/>
      <c r="L183" s="50"/>
      <c r="M183" s="51"/>
      <c r="N183" s="50"/>
      <c r="O183" s="51"/>
      <c r="P183" s="52"/>
      <c r="Q183" s="182">
        <f t="shared" si="119"/>
        <v>0</v>
      </c>
      <c r="R183" s="49"/>
      <c r="S183" s="52"/>
      <c r="T183" s="48">
        <f t="shared" si="120"/>
        <v>0</v>
      </c>
      <c r="U183" s="49"/>
      <c r="V183" s="50"/>
      <c r="W183" s="51"/>
      <c r="X183" s="52"/>
      <c r="Y183" s="183">
        <f t="shared" si="138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7"/>
      <c r="AM183" s="55"/>
      <c r="AN183" s="54"/>
      <c r="AO183" s="88"/>
      <c r="AP183" s="95">
        <f t="shared" si="121"/>
        <v>0</v>
      </c>
      <c r="AQ183" s="97"/>
      <c r="AR183" s="92"/>
      <c r="AS183" s="89"/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83">
        <f t="shared" si="137"/>
        <v>0</v>
      </c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83">
        <f t="shared" si="132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/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/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183">
        <f t="shared" si="122"/>
        <v>0</v>
      </c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101"/>
      <c r="EP183" s="102"/>
      <c r="EQ183" s="51"/>
      <c r="ER183" s="50"/>
      <c r="ES183" s="51"/>
      <c r="ET183" s="50"/>
      <c r="EU183" s="101"/>
      <c r="EV183" s="102"/>
      <c r="EW183" s="51"/>
      <c r="EX183" s="52"/>
      <c r="EY183" s="53">
        <f t="shared" si="123"/>
        <v>0</v>
      </c>
      <c r="EZ183" s="51"/>
      <c r="FA183" s="50"/>
      <c r="FB183" s="51"/>
      <c r="FC183" s="52"/>
      <c r="FD183" s="183">
        <f t="shared" si="142"/>
        <v>6</v>
      </c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>
        <v>6</v>
      </c>
      <c r="FP183" s="52">
        <f>15*0.4</f>
        <v>6</v>
      </c>
      <c r="FQ183" s="183">
        <f>FS183+FU183+FW183+GA183+GC183</f>
        <v>12.6</v>
      </c>
      <c r="FR183" s="153"/>
      <c r="FS183" s="150"/>
      <c r="FT183" s="51"/>
      <c r="FU183" s="50"/>
      <c r="FV183" s="51"/>
      <c r="FW183" s="50"/>
      <c r="FX183" s="18">
        <v>7</v>
      </c>
      <c r="FY183" s="17">
        <f>12*0.7</f>
        <v>8.3999999999999986</v>
      </c>
      <c r="FZ183" s="51">
        <v>5</v>
      </c>
      <c r="GA183" s="50">
        <f>18*0.7</f>
        <v>12.6</v>
      </c>
      <c r="GB183" s="51"/>
      <c r="GC183" s="52"/>
      <c r="GD183" s="53"/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/>
      <c r="GP183" s="136"/>
      <c r="GQ183" s="140"/>
      <c r="GR183" s="51"/>
      <c r="GS183" s="50"/>
      <c r="GT183" s="51"/>
      <c r="GU183" s="50"/>
      <c r="GV183" s="129"/>
      <c r="GW183" s="50"/>
      <c r="GX183" s="51"/>
      <c r="GY183" s="50"/>
      <c r="GZ183" s="51"/>
      <c r="HA183" s="50"/>
      <c r="HB183" s="51"/>
      <c r="HC183" s="52"/>
      <c r="HD183" s="182">
        <f t="shared" si="114"/>
        <v>0</v>
      </c>
      <c r="HE183" s="136"/>
      <c r="HF183" s="140"/>
      <c r="HG183" s="51"/>
      <c r="HH183" s="50"/>
      <c r="HI183" s="51"/>
      <c r="HJ183" s="50"/>
      <c r="HK183" s="129"/>
      <c r="HL183" s="50"/>
      <c r="HM183" s="51"/>
      <c r="HN183" s="50"/>
      <c r="HO183" s="51"/>
      <c r="HP183" s="50"/>
      <c r="HQ183" s="51"/>
      <c r="HR183" s="52"/>
      <c r="HS183" s="48">
        <f t="shared" si="128"/>
        <v>0</v>
      </c>
      <c r="HT183" s="136"/>
      <c r="HU183" s="140"/>
      <c r="HV183" s="51"/>
      <c r="HW183" s="50"/>
      <c r="HX183" s="51"/>
      <c r="HY183" s="50"/>
      <c r="HZ183" s="129"/>
      <c r="IA183" s="50"/>
      <c r="IB183" s="51"/>
      <c r="IC183" s="50"/>
      <c r="ID183" s="51"/>
      <c r="IE183" s="50"/>
      <c r="IF183" s="129"/>
      <c r="IG183" s="50"/>
      <c r="IH183" s="129"/>
      <c r="II183" s="50"/>
      <c r="IJ183" s="51"/>
      <c r="IK183" s="52"/>
      <c r="IL183" s="182">
        <f t="shared" si="133"/>
        <v>0</v>
      </c>
      <c r="IM183" s="136"/>
      <c r="IN183" s="140"/>
      <c r="IO183" s="51"/>
      <c r="IP183" s="52"/>
      <c r="IQ183" s="182">
        <f t="shared" si="125"/>
        <v>0</v>
      </c>
      <c r="IR183" s="51"/>
      <c r="IS183" s="52"/>
      <c r="IT183" s="182">
        <f t="shared" si="139"/>
        <v>0</v>
      </c>
      <c r="IU183" s="136"/>
      <c r="IV183" s="140"/>
      <c r="IW183" s="51"/>
      <c r="IX183" s="50"/>
      <c r="IY183" s="129"/>
      <c r="IZ183" s="50"/>
      <c r="JA183" s="129"/>
      <c r="JB183" s="50"/>
      <c r="JC183" s="51"/>
      <c r="JD183" s="50"/>
      <c r="JE183" s="51"/>
      <c r="JF183" s="50"/>
      <c r="JG183" s="51"/>
      <c r="JH183" s="52"/>
      <c r="JI183" s="182">
        <f t="shared" si="129"/>
        <v>0</v>
      </c>
      <c r="JJ183" s="136"/>
      <c r="JK183" s="140"/>
      <c r="JL183" s="129"/>
      <c r="JM183" s="50"/>
      <c r="JN183" s="51"/>
      <c r="JO183" s="52"/>
      <c r="JP183" s="182">
        <f t="shared" si="127"/>
        <v>0</v>
      </c>
      <c r="JQ183" s="51"/>
      <c r="JR183" s="52"/>
    </row>
    <row r="184" spans="1:278" ht="15" customHeight="1" x14ac:dyDescent="0.3">
      <c r="B184" s="37">
        <v>9619</v>
      </c>
      <c r="C184" s="30" t="s">
        <v>750</v>
      </c>
      <c r="D184" s="38">
        <v>2009</v>
      </c>
      <c r="E184" s="62">
        <f t="shared" si="118"/>
        <v>18.600000000000001</v>
      </c>
      <c r="F184" s="47" t="s">
        <v>416</v>
      </c>
      <c r="G184" s="47"/>
      <c r="H184" s="47" t="s">
        <v>417</v>
      </c>
      <c r="I184" s="47" t="s">
        <v>751</v>
      </c>
      <c r="J184" s="48">
        <f t="shared" si="143"/>
        <v>0</v>
      </c>
      <c r="K184" s="49"/>
      <c r="L184" s="50"/>
      <c r="M184" s="51"/>
      <c r="N184" s="50"/>
      <c r="O184" s="51"/>
      <c r="P184" s="52"/>
      <c r="Q184" s="48">
        <f t="shared" si="119"/>
        <v>0</v>
      </c>
      <c r="R184" s="49"/>
      <c r="S184" s="52"/>
      <c r="T184" s="48">
        <f t="shared" si="120"/>
        <v>0</v>
      </c>
      <c r="U184" s="49"/>
      <c r="V184" s="50"/>
      <c r="W184" s="51"/>
      <c r="X184" s="52"/>
      <c r="Y184" s="53">
        <f t="shared" si="138"/>
        <v>0</v>
      </c>
      <c r="Z184" s="120"/>
      <c r="AA184" s="55"/>
      <c r="AB184" s="120"/>
      <c r="AC184" s="55"/>
      <c r="AD184" s="120"/>
      <c r="AE184" s="55"/>
      <c r="AF184" s="120"/>
      <c r="AG184" s="55"/>
      <c r="AH184" s="120"/>
      <c r="AI184" s="55"/>
      <c r="AJ184" s="120"/>
      <c r="AK184" s="55"/>
      <c r="AL184" s="120"/>
      <c r="AM184" s="55"/>
      <c r="AN184" s="120"/>
      <c r="AO184" s="88"/>
      <c r="AP184" s="95">
        <f t="shared" si="121"/>
        <v>0</v>
      </c>
      <c r="AQ184" s="97"/>
      <c r="AR184" s="92"/>
      <c r="AS184" s="89"/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>
        <f t="shared" si="137"/>
        <v>0</v>
      </c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 t="shared" si="132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/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/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>
        <f t="shared" si="122"/>
        <v>0</v>
      </c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101"/>
      <c r="EP184" s="102"/>
      <c r="EQ184" s="51"/>
      <c r="ER184" s="50"/>
      <c r="ES184" s="51"/>
      <c r="ET184" s="50"/>
      <c r="EU184" s="101"/>
      <c r="EV184" s="102"/>
      <c r="EW184" s="51"/>
      <c r="EX184" s="52"/>
      <c r="EY184" s="53">
        <f t="shared" si="123"/>
        <v>0</v>
      </c>
      <c r="EZ184" s="51"/>
      <c r="FA184" s="50"/>
      <c r="FB184" s="51"/>
      <c r="FC184" s="52"/>
      <c r="FD184" s="53">
        <f t="shared" si="142"/>
        <v>6</v>
      </c>
      <c r="FE184" s="51"/>
      <c r="FF184" s="50"/>
      <c r="FG184" s="51"/>
      <c r="FH184" s="50"/>
      <c r="FI184" s="51"/>
      <c r="FJ184" s="50"/>
      <c r="FK184" s="51"/>
      <c r="FL184" s="50"/>
      <c r="FM184" s="51"/>
      <c r="FN184" s="50"/>
      <c r="FO184" s="51">
        <v>6</v>
      </c>
      <c r="FP184" s="52">
        <f>15*0.4</f>
        <v>6</v>
      </c>
      <c r="FQ184" s="53">
        <f>FS184+FU184+FW184+FY184+GA184+GC184</f>
        <v>12.6</v>
      </c>
      <c r="FR184" s="153"/>
      <c r="FS184" s="150"/>
      <c r="FT184" s="51"/>
      <c r="FU184" s="50"/>
      <c r="FV184" s="51"/>
      <c r="FW184" s="50"/>
      <c r="FX184" s="51"/>
      <c r="FY184" s="50"/>
      <c r="FZ184" s="51">
        <v>5</v>
      </c>
      <c r="GA184" s="50">
        <f>18*0.7</f>
        <v>12.6</v>
      </c>
      <c r="GB184" s="51"/>
      <c r="GC184" s="52"/>
      <c r="GD184" s="53"/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48"/>
      <c r="GP184" s="136"/>
      <c r="GQ184" s="140"/>
      <c r="GR184" s="51"/>
      <c r="GS184" s="50"/>
      <c r="GT184" s="51"/>
      <c r="GU184" s="50"/>
      <c r="GV184" s="129"/>
      <c r="GW184" s="50"/>
      <c r="GX184" s="51"/>
      <c r="GY184" s="50"/>
      <c r="GZ184" s="51"/>
      <c r="HA184" s="50"/>
      <c r="HB184" s="51"/>
      <c r="HC184" s="52"/>
      <c r="HD184" s="48">
        <f t="shared" si="114"/>
        <v>0</v>
      </c>
      <c r="HE184" s="136"/>
      <c r="HF184" s="140"/>
      <c r="HG184" s="51"/>
      <c r="HH184" s="50"/>
      <c r="HI184" s="51"/>
      <c r="HJ184" s="50"/>
      <c r="HK184" s="129"/>
      <c r="HL184" s="50"/>
      <c r="HM184" s="51"/>
      <c r="HN184" s="50"/>
      <c r="HO184" s="51"/>
      <c r="HP184" s="50"/>
      <c r="HQ184" s="51"/>
      <c r="HR184" s="52"/>
      <c r="HS184" s="48">
        <f t="shared" si="128"/>
        <v>0</v>
      </c>
      <c r="HT184" s="136"/>
      <c r="HU184" s="140"/>
      <c r="HV184" s="51"/>
      <c r="HW184" s="50"/>
      <c r="HX184" s="51"/>
      <c r="HY184" s="50"/>
      <c r="HZ184" s="129"/>
      <c r="IA184" s="50"/>
      <c r="IB184" s="51"/>
      <c r="IC184" s="50"/>
      <c r="ID184" s="51"/>
      <c r="IE184" s="50"/>
      <c r="IF184" s="129"/>
      <c r="IG184" s="50"/>
      <c r="IH184" s="129"/>
      <c r="II184" s="50"/>
      <c r="IJ184" s="51"/>
      <c r="IK184" s="52"/>
      <c r="IL184" s="48">
        <f t="shared" si="133"/>
        <v>0</v>
      </c>
      <c r="IM184" s="136"/>
      <c r="IN184" s="140"/>
      <c r="IO184" s="51"/>
      <c r="IP184" s="52"/>
      <c r="IQ184" s="48">
        <f t="shared" si="125"/>
        <v>0</v>
      </c>
      <c r="IR184" s="51"/>
      <c r="IS184" s="52"/>
      <c r="IT184" s="48">
        <f t="shared" si="139"/>
        <v>0</v>
      </c>
      <c r="IU184" s="136"/>
      <c r="IV184" s="140"/>
      <c r="IW184" s="51"/>
      <c r="IX184" s="50"/>
      <c r="IY184" s="129"/>
      <c r="IZ184" s="50"/>
      <c r="JA184" s="129"/>
      <c r="JB184" s="50"/>
      <c r="JC184" s="51"/>
      <c r="JD184" s="50"/>
      <c r="JE184" s="51"/>
      <c r="JF184" s="50"/>
      <c r="JG184" s="51"/>
      <c r="JH184" s="52"/>
      <c r="JI184" s="48">
        <f t="shared" si="129"/>
        <v>0</v>
      </c>
      <c r="JJ184" s="136"/>
      <c r="JK184" s="140"/>
      <c r="JL184" s="129"/>
      <c r="JM184" s="50"/>
      <c r="JN184" s="51"/>
      <c r="JO184" s="52"/>
      <c r="JP184" s="48">
        <f t="shared" si="127"/>
        <v>0</v>
      </c>
      <c r="JQ184" s="51"/>
      <c r="JR184" s="52"/>
    </row>
    <row r="185" spans="1:278" ht="15" customHeight="1" x14ac:dyDescent="0.3">
      <c r="A185" s="176">
        <v>79</v>
      </c>
      <c r="B185" s="177">
        <v>6417</v>
      </c>
      <c r="C185" s="178" t="s">
        <v>915</v>
      </c>
      <c r="D185" s="179">
        <v>2008</v>
      </c>
      <c r="E185" s="180">
        <f t="shared" si="118"/>
        <v>18</v>
      </c>
      <c r="F185" s="181" t="s">
        <v>537</v>
      </c>
      <c r="G185" s="181"/>
      <c r="H185" s="47" t="s">
        <v>862</v>
      </c>
      <c r="I185" s="47"/>
      <c r="J185" s="182">
        <f t="shared" si="143"/>
        <v>0</v>
      </c>
      <c r="K185" s="49"/>
      <c r="L185" s="50"/>
      <c r="M185" s="51"/>
      <c r="N185" s="50"/>
      <c r="O185" s="51"/>
      <c r="P185" s="52"/>
      <c r="Q185" s="182">
        <f t="shared" si="119"/>
        <v>0</v>
      </c>
      <c r="R185" s="49"/>
      <c r="S185" s="52"/>
      <c r="T185" s="48">
        <f t="shared" si="120"/>
        <v>0</v>
      </c>
      <c r="U185" s="49"/>
      <c r="V185" s="50"/>
      <c r="W185" s="51"/>
      <c r="X185" s="52"/>
      <c r="Y185" s="183">
        <f t="shared" si="138"/>
        <v>0</v>
      </c>
      <c r="Z185" s="54"/>
      <c r="AA185" s="55"/>
      <c r="AB185" s="54"/>
      <c r="AC185" s="55"/>
      <c r="AD185" s="54"/>
      <c r="AE185" s="55"/>
      <c r="AF185" s="105"/>
      <c r="AG185" s="55"/>
      <c r="AH185" s="54"/>
      <c r="AI185" s="55"/>
      <c r="AJ185" s="54"/>
      <c r="AK185" s="55"/>
      <c r="AL185" s="54"/>
      <c r="AM185" s="55"/>
      <c r="AN185" s="54"/>
      <c r="AO185" s="88"/>
      <c r="AP185" s="95">
        <f t="shared" si="121"/>
        <v>0</v>
      </c>
      <c r="AQ185" s="97"/>
      <c r="AR185" s="92"/>
      <c r="AS185" s="89"/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83">
        <f t="shared" si="137"/>
        <v>0</v>
      </c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83">
        <f t="shared" si="132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/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/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183">
        <f t="shared" si="122"/>
        <v>0</v>
      </c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123"/>
        <v>0</v>
      </c>
      <c r="EZ185" s="51"/>
      <c r="FA185" s="50"/>
      <c r="FB185" s="51"/>
      <c r="FC185" s="52"/>
      <c r="FD185" s="183">
        <f t="shared" si="142"/>
        <v>0</v>
      </c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183">
        <f>FS185+FU185+FW185+FY185+GA185+GC185</f>
        <v>0</v>
      </c>
      <c r="FR185" s="153"/>
      <c r="FS185" s="150"/>
      <c r="FT185" s="51"/>
      <c r="FU185" s="50"/>
      <c r="FV185" s="51"/>
      <c r="FW185" s="50"/>
      <c r="FX185" s="51"/>
      <c r="FY185" s="50"/>
      <c r="FZ185" s="51"/>
      <c r="GA185" s="50"/>
      <c r="GB185" s="51"/>
      <c r="GC185" s="52"/>
      <c r="GD185" s="53"/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/>
      <c r="GP185" s="136"/>
      <c r="GQ185" s="140"/>
      <c r="GR185" s="51"/>
      <c r="GS185" s="50"/>
      <c r="GT185" s="51"/>
      <c r="GU185" s="50"/>
      <c r="GV185" s="129"/>
      <c r="GW185" s="50"/>
      <c r="GX185" s="51"/>
      <c r="GY185" s="50"/>
      <c r="GZ185" s="51"/>
      <c r="HA185" s="50"/>
      <c r="HB185" s="51"/>
      <c r="HC185" s="52"/>
      <c r="HD185" s="182">
        <f t="shared" si="114"/>
        <v>0</v>
      </c>
      <c r="HE185" s="136"/>
      <c r="HF185" s="140"/>
      <c r="HG185" s="51"/>
      <c r="HH185" s="50"/>
      <c r="HI185" s="51"/>
      <c r="HJ185" s="50"/>
      <c r="HK185" s="129"/>
      <c r="HL185" s="50"/>
      <c r="HM185" s="51"/>
      <c r="HN185" s="50"/>
      <c r="HO185" s="51"/>
      <c r="HP185" s="50"/>
      <c r="HQ185" s="51"/>
      <c r="HR185" s="52"/>
      <c r="HS185" s="48">
        <f t="shared" si="128"/>
        <v>0</v>
      </c>
      <c r="HT185" s="136"/>
      <c r="HU185" s="140"/>
      <c r="HV185" s="51"/>
      <c r="HW185" s="50"/>
      <c r="HX185" s="51"/>
      <c r="HY185" s="50"/>
      <c r="HZ185" s="129"/>
      <c r="IA185" s="50"/>
      <c r="IB185" s="51"/>
      <c r="IC185" s="50"/>
      <c r="ID185" s="51"/>
      <c r="IE185" s="50"/>
      <c r="IF185" s="129"/>
      <c r="IG185" s="50"/>
      <c r="IH185" s="129"/>
      <c r="II185" s="50"/>
      <c r="IJ185" s="51"/>
      <c r="IK185" s="52"/>
      <c r="IL185" s="182">
        <f t="shared" si="133"/>
        <v>0</v>
      </c>
      <c r="IM185" s="136"/>
      <c r="IN185" s="140"/>
      <c r="IO185" s="51"/>
      <c r="IP185" s="52"/>
      <c r="IQ185" s="182">
        <f t="shared" si="125"/>
        <v>0</v>
      </c>
      <c r="IR185" s="51"/>
      <c r="IS185" s="52"/>
      <c r="IT185" s="182">
        <f t="shared" si="139"/>
        <v>18</v>
      </c>
      <c r="IU185" s="136"/>
      <c r="IV185" s="140"/>
      <c r="IW185" s="51"/>
      <c r="IX185" s="50"/>
      <c r="IY185" s="129"/>
      <c r="IZ185" s="50"/>
      <c r="JA185" s="129"/>
      <c r="JB185" s="50"/>
      <c r="JC185" s="51"/>
      <c r="JD185" s="50"/>
      <c r="JE185" s="51">
        <v>5</v>
      </c>
      <c r="JF185" s="50">
        <f>18</f>
        <v>18</v>
      </c>
      <c r="JG185" s="51"/>
      <c r="JH185" s="52"/>
      <c r="JI185" s="182">
        <f t="shared" si="129"/>
        <v>0</v>
      </c>
      <c r="JJ185" s="136"/>
      <c r="JK185" s="140"/>
      <c r="JL185" s="129"/>
      <c r="JM185" s="50"/>
      <c r="JN185" s="51"/>
      <c r="JO185" s="52"/>
      <c r="JP185" s="182">
        <f t="shared" si="127"/>
        <v>0</v>
      </c>
      <c r="JQ185" s="51"/>
      <c r="JR185" s="52"/>
    </row>
    <row r="186" spans="1:278" ht="15" customHeight="1" x14ac:dyDescent="0.3">
      <c r="A186" s="27">
        <v>80</v>
      </c>
      <c r="B186" s="37">
        <v>6774</v>
      </c>
      <c r="C186" s="30" t="s">
        <v>561</v>
      </c>
      <c r="D186" s="38">
        <v>2008</v>
      </c>
      <c r="E186" s="62">
        <f t="shared" si="118"/>
        <v>17.7</v>
      </c>
      <c r="F186" s="47" t="s">
        <v>408</v>
      </c>
      <c r="G186" s="47"/>
      <c r="H186" s="47" t="s">
        <v>421</v>
      </c>
      <c r="I186" s="47" t="s">
        <v>560</v>
      </c>
      <c r="J186" s="48">
        <f t="shared" si="143"/>
        <v>0</v>
      </c>
      <c r="K186" s="49"/>
      <c r="L186" s="50"/>
      <c r="M186" s="51"/>
      <c r="N186" s="50"/>
      <c r="O186" s="51"/>
      <c r="P186" s="52"/>
      <c r="Q186" s="48">
        <f t="shared" si="119"/>
        <v>0</v>
      </c>
      <c r="R186" s="49"/>
      <c r="S186" s="52"/>
      <c r="T186" s="48">
        <f t="shared" si="120"/>
        <v>0</v>
      </c>
      <c r="U186" s="49"/>
      <c r="V186" s="50"/>
      <c r="W186" s="51"/>
      <c r="X186" s="52"/>
      <c r="Y186" s="53">
        <f t="shared" si="138"/>
        <v>0</v>
      </c>
      <c r="Z186" s="110"/>
      <c r="AA186" s="55"/>
      <c r="AB186" s="110"/>
      <c r="AC186" s="55"/>
      <c r="AD186" s="110"/>
      <c r="AE186" s="55"/>
      <c r="AF186" s="110"/>
      <c r="AG186" s="55"/>
      <c r="AH186" s="110"/>
      <c r="AI186" s="55"/>
      <c r="AJ186" s="110"/>
      <c r="AK186" s="55"/>
      <c r="AL186" s="110"/>
      <c r="AM186" s="55"/>
      <c r="AN186" s="110"/>
      <c r="AO186" s="88"/>
      <c r="AP186" s="95">
        <f t="shared" si="121"/>
        <v>0</v>
      </c>
      <c r="AQ186" s="97"/>
      <c r="AR186" s="92"/>
      <c r="AS186" s="89"/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>
        <f t="shared" si="137"/>
        <v>10.5</v>
      </c>
      <c r="BE186" s="11"/>
      <c r="BF186" s="10"/>
      <c r="BG186" s="11"/>
      <c r="BH186" s="10"/>
      <c r="BI186" s="11"/>
      <c r="BJ186" s="10"/>
      <c r="BK186" s="51"/>
      <c r="BL186" s="50"/>
      <c r="BM186" s="11"/>
      <c r="BN186" s="10"/>
      <c r="BO186" s="101">
        <v>8</v>
      </c>
      <c r="BP186" s="103">
        <f>10*0.7*1.5</f>
        <v>10.5</v>
      </c>
      <c r="BQ186" s="13">
        <f t="shared" si="132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/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/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>
        <f t="shared" si="122"/>
        <v>0</v>
      </c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123"/>
        <v>0</v>
      </c>
      <c r="EZ186" s="51"/>
      <c r="FA186" s="50"/>
      <c r="FB186" s="51"/>
      <c r="FC186" s="52"/>
      <c r="FD186" s="53">
        <f t="shared" si="142"/>
        <v>7.2</v>
      </c>
      <c r="FE186" s="51"/>
      <c r="FF186" s="50"/>
      <c r="FG186" s="51"/>
      <c r="FH186" s="50"/>
      <c r="FI186" s="51"/>
      <c r="FJ186" s="50"/>
      <c r="FK186" s="51">
        <v>7</v>
      </c>
      <c r="FL186" s="50">
        <f>18*0.4</f>
        <v>7.2</v>
      </c>
      <c r="FM186" s="51"/>
      <c r="FN186" s="50"/>
      <c r="FO186" s="51"/>
      <c r="FP186" s="52"/>
      <c r="FQ186" s="53">
        <f>FS186+FU186+FW186+FY186+GA186+GC186</f>
        <v>0</v>
      </c>
      <c r="FR186" s="153"/>
      <c r="FS186" s="150"/>
      <c r="FT186" s="51"/>
      <c r="FU186" s="50"/>
      <c r="FV186" s="51"/>
      <c r="FW186" s="50"/>
      <c r="FX186" s="51"/>
      <c r="FY186" s="50"/>
      <c r="FZ186" s="51"/>
      <c r="GA186" s="50"/>
      <c r="GB186" s="51"/>
      <c r="GC186" s="52"/>
      <c r="GD186" s="53"/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/>
      <c r="GP186" s="136"/>
      <c r="GQ186" s="140"/>
      <c r="GR186" s="51"/>
      <c r="GS186" s="50"/>
      <c r="GT186" s="51"/>
      <c r="GU186" s="50"/>
      <c r="GV186" s="129"/>
      <c r="GW186" s="50"/>
      <c r="GX186" s="51"/>
      <c r="GY186" s="50"/>
      <c r="GZ186" s="51"/>
      <c r="HA186" s="50"/>
      <c r="HB186" s="51"/>
      <c r="HC186" s="52"/>
      <c r="HD186" s="48">
        <f t="shared" si="114"/>
        <v>0</v>
      </c>
      <c r="HE186" s="136"/>
      <c r="HF186" s="140"/>
      <c r="HG186" s="51"/>
      <c r="HH186" s="50"/>
      <c r="HI186" s="51"/>
      <c r="HJ186" s="50"/>
      <c r="HK186" s="129"/>
      <c r="HL186" s="50"/>
      <c r="HM186" s="51"/>
      <c r="HN186" s="50"/>
      <c r="HO186" s="51"/>
      <c r="HP186" s="50"/>
      <c r="HQ186" s="51"/>
      <c r="HR186" s="52"/>
      <c r="HS186" s="48">
        <f t="shared" si="128"/>
        <v>0</v>
      </c>
      <c r="HT186" s="136"/>
      <c r="HU186" s="140"/>
      <c r="HV186" s="51"/>
      <c r="HW186" s="50"/>
      <c r="HX186" s="51"/>
      <c r="HY186" s="50"/>
      <c r="HZ186" s="129"/>
      <c r="IA186" s="50"/>
      <c r="IB186" s="51"/>
      <c r="IC186" s="50"/>
      <c r="ID186" s="51"/>
      <c r="IE186" s="50"/>
      <c r="IF186" s="129"/>
      <c r="IG186" s="50"/>
      <c r="IH186" s="129"/>
      <c r="II186" s="50"/>
      <c r="IJ186" s="51"/>
      <c r="IK186" s="52"/>
      <c r="IL186" s="48">
        <f t="shared" si="133"/>
        <v>0</v>
      </c>
      <c r="IM186" s="136"/>
      <c r="IN186" s="140"/>
      <c r="IO186" s="51"/>
      <c r="IP186" s="52"/>
      <c r="IQ186" s="48">
        <f t="shared" si="125"/>
        <v>0</v>
      </c>
      <c r="IR186" s="51"/>
      <c r="IS186" s="52"/>
      <c r="IT186" s="48">
        <f t="shared" si="139"/>
        <v>0</v>
      </c>
      <c r="IU186" s="136"/>
      <c r="IV186" s="140"/>
      <c r="IW186" s="51"/>
      <c r="IX186" s="50"/>
      <c r="IY186" s="129"/>
      <c r="IZ186" s="50"/>
      <c r="JA186" s="129"/>
      <c r="JB186" s="50"/>
      <c r="JC186" s="51"/>
      <c r="JD186" s="50"/>
      <c r="JE186" s="51"/>
      <c r="JF186" s="50"/>
      <c r="JG186" s="51"/>
      <c r="JH186" s="52"/>
      <c r="JI186" s="48">
        <f t="shared" si="129"/>
        <v>0</v>
      </c>
      <c r="JJ186" s="136"/>
      <c r="JK186" s="140"/>
      <c r="JL186" s="129"/>
      <c r="JM186" s="50"/>
      <c r="JN186" s="51"/>
      <c r="JO186" s="52"/>
      <c r="JP186" s="48">
        <f t="shared" si="127"/>
        <v>0</v>
      </c>
      <c r="JQ186" s="51"/>
      <c r="JR186" s="52"/>
    </row>
    <row r="187" spans="1:278" ht="15" customHeight="1" x14ac:dyDescent="0.3">
      <c r="A187" s="176"/>
      <c r="B187" s="177">
        <v>6378</v>
      </c>
      <c r="C187" s="178" t="s">
        <v>559</v>
      </c>
      <c r="D187" s="179">
        <v>2008</v>
      </c>
      <c r="E187" s="180">
        <f t="shared" si="118"/>
        <v>17.7</v>
      </c>
      <c r="F187" s="181" t="s">
        <v>408</v>
      </c>
      <c r="G187" s="181"/>
      <c r="H187" s="47" t="s">
        <v>421</v>
      </c>
      <c r="I187" s="47" t="s">
        <v>560</v>
      </c>
      <c r="J187" s="182">
        <f t="shared" si="143"/>
        <v>0</v>
      </c>
      <c r="K187" s="49"/>
      <c r="L187" s="50"/>
      <c r="M187" s="51"/>
      <c r="N187" s="50"/>
      <c r="O187" s="51"/>
      <c r="P187" s="52"/>
      <c r="Q187" s="182">
        <f t="shared" si="119"/>
        <v>0</v>
      </c>
      <c r="R187" s="49"/>
      <c r="S187" s="52"/>
      <c r="T187" s="48">
        <f t="shared" si="120"/>
        <v>0</v>
      </c>
      <c r="U187" s="49"/>
      <c r="V187" s="50"/>
      <c r="W187" s="51"/>
      <c r="X187" s="52"/>
      <c r="Y187" s="183">
        <f t="shared" si="138"/>
        <v>0</v>
      </c>
      <c r="Z187" s="148"/>
      <c r="AA187" s="55"/>
      <c r="AB187" s="148"/>
      <c r="AC187" s="55"/>
      <c r="AD187" s="148"/>
      <c r="AE187" s="55"/>
      <c r="AF187" s="148"/>
      <c r="AG187" s="55"/>
      <c r="AH187" s="148"/>
      <c r="AI187" s="55"/>
      <c r="AJ187" s="148"/>
      <c r="AK187" s="55"/>
      <c r="AL187" s="148"/>
      <c r="AM187" s="169"/>
      <c r="AN187" s="148"/>
      <c r="AO187" s="88"/>
      <c r="AP187" s="95">
        <f t="shared" si="121"/>
        <v>0</v>
      </c>
      <c r="AQ187" s="97"/>
      <c r="AR187" s="92"/>
      <c r="AS187" s="89"/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83">
        <f t="shared" si="137"/>
        <v>10.5</v>
      </c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01">
        <v>8</v>
      </c>
      <c r="BP187" s="103">
        <f>10*0.7*1.5</f>
        <v>10.5</v>
      </c>
      <c r="BQ187" s="183">
        <f t="shared" si="132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/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/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183">
        <f t="shared" si="122"/>
        <v>0</v>
      </c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123"/>
        <v>0</v>
      </c>
      <c r="EZ187" s="51"/>
      <c r="FA187" s="50"/>
      <c r="FB187" s="51"/>
      <c r="FC187" s="52"/>
      <c r="FD187" s="183">
        <f t="shared" si="142"/>
        <v>7.2</v>
      </c>
      <c r="FE187" s="51"/>
      <c r="FF187" s="50"/>
      <c r="FG187" s="51"/>
      <c r="FH187" s="50"/>
      <c r="FI187" s="51"/>
      <c r="FJ187" s="50"/>
      <c r="FK187" s="51">
        <v>7</v>
      </c>
      <c r="FL187" s="50">
        <f>18*0.4</f>
        <v>7.2</v>
      </c>
      <c r="FM187" s="51"/>
      <c r="FN187" s="50"/>
      <c r="FO187" s="51"/>
      <c r="FP187" s="52"/>
      <c r="FQ187" s="183">
        <f>FS187+FU187+FW187+FY187+GA187+GC187</f>
        <v>0</v>
      </c>
      <c r="FR187" s="153"/>
      <c r="FS187" s="150"/>
      <c r="FT187" s="51"/>
      <c r="FU187" s="50"/>
      <c r="FV187" s="51"/>
      <c r="FW187" s="50"/>
      <c r="FX187" s="51"/>
      <c r="FY187" s="50"/>
      <c r="FZ187" s="51"/>
      <c r="GA187" s="50"/>
      <c r="GB187" s="51"/>
      <c r="GC187" s="52"/>
      <c r="GD187" s="53"/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/>
      <c r="GP187" s="136"/>
      <c r="GQ187" s="140"/>
      <c r="GR187" s="51"/>
      <c r="GS187" s="50"/>
      <c r="GT187" s="51"/>
      <c r="GU187" s="50"/>
      <c r="GV187" s="129"/>
      <c r="GW187" s="50"/>
      <c r="GX187" s="51"/>
      <c r="GY187" s="50"/>
      <c r="GZ187" s="18"/>
      <c r="HA187" s="17"/>
      <c r="HB187" s="51"/>
      <c r="HC187" s="52"/>
      <c r="HD187" s="182">
        <f t="shared" si="114"/>
        <v>0</v>
      </c>
      <c r="HE187" s="136"/>
      <c r="HF187" s="140"/>
      <c r="HG187" s="51"/>
      <c r="HH187" s="50"/>
      <c r="HI187" s="51"/>
      <c r="HJ187" s="50"/>
      <c r="HK187" s="129"/>
      <c r="HL187" s="50"/>
      <c r="HM187" s="51"/>
      <c r="HN187" s="50"/>
      <c r="HO187" s="51"/>
      <c r="HP187" s="50"/>
      <c r="HQ187" s="51"/>
      <c r="HR187" s="52"/>
      <c r="HS187" s="48">
        <f t="shared" si="128"/>
        <v>0</v>
      </c>
      <c r="HT187" s="136"/>
      <c r="HU187" s="140"/>
      <c r="HV187" s="51"/>
      <c r="HW187" s="50"/>
      <c r="HX187" s="51"/>
      <c r="HY187" s="50"/>
      <c r="HZ187" s="129"/>
      <c r="IA187" s="50"/>
      <c r="IB187" s="51"/>
      <c r="IC187" s="50"/>
      <c r="ID187" s="51"/>
      <c r="IE187" s="50"/>
      <c r="IF187" s="129"/>
      <c r="IG187" s="50"/>
      <c r="IH187" s="129"/>
      <c r="II187" s="50"/>
      <c r="IJ187" s="51"/>
      <c r="IK187" s="52"/>
      <c r="IL187" s="182">
        <f t="shared" si="133"/>
        <v>0</v>
      </c>
      <c r="IM187" s="136"/>
      <c r="IN187" s="140"/>
      <c r="IO187" s="51"/>
      <c r="IP187" s="52"/>
      <c r="IQ187" s="182">
        <f t="shared" si="125"/>
        <v>0</v>
      </c>
      <c r="IR187" s="51"/>
      <c r="IS187" s="52"/>
      <c r="IT187" s="182">
        <f t="shared" si="139"/>
        <v>0</v>
      </c>
      <c r="IU187" s="136"/>
      <c r="IV187" s="140"/>
      <c r="IW187" s="51"/>
      <c r="IX187" s="50"/>
      <c r="IY187" s="129"/>
      <c r="IZ187" s="50"/>
      <c r="JA187" s="129"/>
      <c r="JB187" s="50"/>
      <c r="JC187" s="51"/>
      <c r="JD187" s="50"/>
      <c r="JE187" s="51"/>
      <c r="JF187" s="50"/>
      <c r="JG187" s="51"/>
      <c r="JH187" s="52"/>
      <c r="JI187" s="182">
        <f t="shared" si="129"/>
        <v>0</v>
      </c>
      <c r="JJ187" s="136"/>
      <c r="JK187" s="140"/>
      <c r="JL187" s="129"/>
      <c r="JM187" s="50"/>
      <c r="JN187" s="51"/>
      <c r="JO187" s="52"/>
      <c r="JP187" s="182">
        <f t="shared" si="127"/>
        <v>0</v>
      </c>
      <c r="JQ187" s="51"/>
      <c r="JR187" s="52"/>
    </row>
    <row r="188" spans="1:278" ht="15" customHeight="1" x14ac:dyDescent="0.3">
      <c r="A188" s="27">
        <v>82</v>
      </c>
      <c r="B188" s="37">
        <v>6409</v>
      </c>
      <c r="C188" s="30" t="s">
        <v>383</v>
      </c>
      <c r="D188" s="38">
        <v>2007</v>
      </c>
      <c r="E188" s="62">
        <f t="shared" si="118"/>
        <v>17.5</v>
      </c>
      <c r="F188" s="47" t="s">
        <v>537</v>
      </c>
      <c r="G188" s="47"/>
      <c r="H188" s="47" t="s">
        <v>562</v>
      </c>
      <c r="I188" s="47"/>
      <c r="J188" s="48">
        <f t="shared" si="143"/>
        <v>0</v>
      </c>
      <c r="K188" s="49"/>
      <c r="L188" s="50"/>
      <c r="M188" s="51"/>
      <c r="N188" s="50"/>
      <c r="O188" s="51"/>
      <c r="P188" s="52"/>
      <c r="Q188" s="48">
        <f t="shared" si="119"/>
        <v>0</v>
      </c>
      <c r="R188" s="49"/>
      <c r="S188" s="52"/>
      <c r="T188" s="48">
        <f t="shared" si="120"/>
        <v>0</v>
      </c>
      <c r="U188" s="49"/>
      <c r="V188" s="50"/>
      <c r="W188" s="51"/>
      <c r="X188" s="52"/>
      <c r="Y188" s="53">
        <f t="shared" si="138"/>
        <v>0</v>
      </c>
      <c r="Z188" s="54"/>
      <c r="AA188" s="55"/>
      <c r="AB188" s="54"/>
      <c r="AC188" s="55"/>
      <c r="AD188" s="54"/>
      <c r="AE188" s="55"/>
      <c r="AF188" s="105"/>
      <c r="AG188" s="55"/>
      <c r="AH188" s="54"/>
      <c r="AI188" s="55"/>
      <c r="AJ188" s="54"/>
      <c r="AK188" s="55"/>
      <c r="AL188" s="117"/>
      <c r="AM188" s="55"/>
      <c r="AN188" s="54"/>
      <c r="AO188" s="88"/>
      <c r="AP188" s="95">
        <f t="shared" si="121"/>
        <v>0</v>
      </c>
      <c r="AQ188" s="97"/>
      <c r="AR188" s="92"/>
      <c r="AS188" s="89"/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>
        <f t="shared" si="137"/>
        <v>0</v>
      </c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132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/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/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>
        <f t="shared" si="122"/>
        <v>0</v>
      </c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0"/>
      <c r="ET188" s="50"/>
      <c r="EU188" s="50"/>
      <c r="EV188" s="50"/>
      <c r="EW188" s="51"/>
      <c r="EX188" s="52"/>
      <c r="EY188" s="53">
        <f t="shared" si="123"/>
        <v>0</v>
      </c>
      <c r="EZ188" s="51"/>
      <c r="FA188" s="50"/>
      <c r="FB188" s="51"/>
      <c r="FC188" s="52"/>
      <c r="FD188" s="53">
        <f t="shared" si="142"/>
        <v>0</v>
      </c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>
        <f>FS188+FU188+FY188+GA188+GC188</f>
        <v>17.5</v>
      </c>
      <c r="FR188" s="153">
        <v>7</v>
      </c>
      <c r="FS188" s="150">
        <f>25*0.7</f>
        <v>17.5</v>
      </c>
      <c r="FT188" s="51"/>
      <c r="FU188" s="50"/>
      <c r="FV188" s="18">
        <v>9</v>
      </c>
      <c r="FW188" s="17">
        <f>8*0.7</f>
        <v>5.6</v>
      </c>
      <c r="FX188" s="51"/>
      <c r="FY188" s="50"/>
      <c r="FZ188" s="51"/>
      <c r="GA188" s="50"/>
      <c r="GB188" s="51"/>
      <c r="GC188" s="52"/>
      <c r="GD188" s="53"/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/>
      <c r="GP188" s="136"/>
      <c r="GQ188" s="140"/>
      <c r="GR188" s="51"/>
      <c r="GS188" s="50"/>
      <c r="GT188" s="51"/>
      <c r="GU188" s="50"/>
      <c r="GV188" s="129"/>
      <c r="GW188" s="50"/>
      <c r="GX188" s="51"/>
      <c r="GY188" s="50"/>
      <c r="GZ188" s="51"/>
      <c r="HA188" s="50"/>
      <c r="HB188" s="51"/>
      <c r="HC188" s="52"/>
      <c r="HD188" s="48">
        <f t="shared" ref="HD188:HD251" si="144">HF188+HH188+HJ188+HL188+HN188+HP188+HR188</f>
        <v>0</v>
      </c>
      <c r="HE188" s="136"/>
      <c r="HF188" s="140"/>
      <c r="HG188" s="51"/>
      <c r="HH188" s="50"/>
      <c r="HI188" s="51"/>
      <c r="HJ188" s="50"/>
      <c r="HK188" s="129"/>
      <c r="HL188" s="50"/>
      <c r="HM188" s="51"/>
      <c r="HN188" s="50"/>
      <c r="HO188" s="51"/>
      <c r="HP188" s="50"/>
      <c r="HQ188" s="51"/>
      <c r="HR188" s="52"/>
      <c r="HS188" s="48">
        <f t="shared" si="128"/>
        <v>0</v>
      </c>
      <c r="HT188" s="136"/>
      <c r="HU188" s="140"/>
      <c r="HV188" s="51"/>
      <c r="HW188" s="50"/>
      <c r="HX188" s="51"/>
      <c r="HY188" s="50"/>
      <c r="HZ188" s="129"/>
      <c r="IA188" s="50"/>
      <c r="IB188" s="51"/>
      <c r="IC188" s="50"/>
      <c r="ID188" s="51"/>
      <c r="IE188" s="50"/>
      <c r="IF188" s="129"/>
      <c r="IG188" s="50"/>
      <c r="IH188" s="129"/>
      <c r="II188" s="50"/>
      <c r="IJ188" s="51"/>
      <c r="IK188" s="52"/>
      <c r="IL188" s="48">
        <f t="shared" si="133"/>
        <v>0</v>
      </c>
      <c r="IM188" s="136"/>
      <c r="IN188" s="140"/>
      <c r="IO188" s="51"/>
      <c r="IP188" s="52"/>
      <c r="IQ188" s="48">
        <f t="shared" si="125"/>
        <v>0</v>
      </c>
      <c r="IR188" s="51"/>
      <c r="IS188" s="52"/>
      <c r="IT188" s="48">
        <f t="shared" si="139"/>
        <v>0</v>
      </c>
      <c r="IU188" s="136"/>
      <c r="IV188" s="140"/>
      <c r="IW188" s="51"/>
      <c r="IX188" s="50"/>
      <c r="IY188" s="129"/>
      <c r="IZ188" s="50"/>
      <c r="JA188" s="129"/>
      <c r="JB188" s="50"/>
      <c r="JC188" s="51"/>
      <c r="JD188" s="50"/>
      <c r="JE188" s="51"/>
      <c r="JF188" s="50"/>
      <c r="JG188" s="51"/>
      <c r="JH188" s="52"/>
      <c r="JI188" s="48">
        <f t="shared" si="129"/>
        <v>0</v>
      </c>
      <c r="JJ188" s="136"/>
      <c r="JK188" s="140"/>
      <c r="JL188" s="129"/>
      <c r="JM188" s="50"/>
      <c r="JN188" s="51"/>
      <c r="JO188" s="52"/>
      <c r="JP188" s="48">
        <f t="shared" si="127"/>
        <v>0</v>
      </c>
      <c r="JQ188" s="51"/>
      <c r="JR188" s="52"/>
    </row>
    <row r="189" spans="1:278" ht="15" hidden="1" customHeight="1" x14ac:dyDescent="0.3">
      <c r="B189" s="37">
        <v>42</v>
      </c>
      <c r="C189" s="30" t="s">
        <v>601</v>
      </c>
      <c r="D189" s="38">
        <v>2011</v>
      </c>
      <c r="E189" s="62">
        <f t="shared" si="118"/>
        <v>31.8</v>
      </c>
      <c r="F189" s="47" t="s">
        <v>410</v>
      </c>
      <c r="G189" s="47"/>
      <c r="H189" s="47" t="s">
        <v>602</v>
      </c>
      <c r="I189" s="47" t="s">
        <v>603</v>
      </c>
      <c r="J189" s="48">
        <f t="shared" si="143"/>
        <v>0</v>
      </c>
      <c r="K189" s="49"/>
      <c r="L189" s="50"/>
      <c r="M189" s="51"/>
      <c r="N189" s="50"/>
      <c r="O189" s="51"/>
      <c r="P189" s="52"/>
      <c r="Q189" s="48">
        <f t="shared" si="119"/>
        <v>0</v>
      </c>
      <c r="R189" s="49"/>
      <c r="S189" s="52"/>
      <c r="T189" s="48">
        <f t="shared" si="120"/>
        <v>0</v>
      </c>
      <c r="U189" s="49"/>
      <c r="V189" s="50"/>
      <c r="W189" s="51"/>
      <c r="X189" s="52"/>
      <c r="Y189" s="53">
        <f t="shared" si="138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7"/>
      <c r="AM189" s="55"/>
      <c r="AN189" s="54"/>
      <c r="AO189" s="88"/>
      <c r="AP189" s="95">
        <f t="shared" si="121"/>
        <v>0</v>
      </c>
      <c r="AQ189" s="97"/>
      <c r="AR189" s="92"/>
      <c r="AS189" s="89">
        <f>AU189+AW189+AY189+BA189+BC189</f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 t="shared" si="137"/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132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>CJ189+CL189+CN189+CP189+CR189+CT189</f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>CW189+CY189+DA189+DC189+DE189</f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 t="shared" si="122"/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123"/>
        <v>0</v>
      </c>
      <c r="EZ189" s="51"/>
      <c r="FA189" s="50"/>
      <c r="FB189" s="51"/>
      <c r="FC189" s="52"/>
      <c r="FD189" s="53">
        <f t="shared" si="142"/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 t="shared" ref="FQ189:FQ197" si="145">FS189+FU189+FW189+FY189+GA189+GC189</f>
        <v>0</v>
      </c>
      <c r="FR189" s="122"/>
      <c r="FS189" s="122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>GF189+GH189+GJ189+GL189+GN189</f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>GQ189+GS189+GU189+GW189+GY189+HA189+HC189</f>
        <v>0</v>
      </c>
      <c r="GP189" s="125"/>
      <c r="GQ189" s="125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 t="shared" si="144"/>
        <v>0</v>
      </c>
      <c r="HE189" s="125"/>
      <c r="HF189" s="125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128"/>
        <v>0</v>
      </c>
      <c r="HT189" s="136"/>
      <c r="HU189" s="140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9"/>
      <c r="IG189" s="50"/>
      <c r="IH189" s="129"/>
      <c r="II189" s="50"/>
      <c r="IJ189" s="76"/>
      <c r="IK189" s="77"/>
      <c r="IL189" s="48">
        <f t="shared" si="133"/>
        <v>0</v>
      </c>
      <c r="IM189" s="136"/>
      <c r="IN189" s="140"/>
      <c r="IO189" s="76"/>
      <c r="IP189" s="77"/>
      <c r="IQ189" s="48">
        <f t="shared" si="125"/>
        <v>0</v>
      </c>
      <c r="IR189" s="76"/>
      <c r="IS189" s="77"/>
      <c r="IT189" s="48">
        <f t="shared" si="139"/>
        <v>0</v>
      </c>
      <c r="IU189" s="136"/>
      <c r="IV189" s="140"/>
      <c r="IW189" s="51"/>
      <c r="IX189" s="50"/>
      <c r="IY189" s="51"/>
      <c r="IZ189" s="50"/>
      <c r="JA189" s="129"/>
      <c r="JB189" s="50"/>
      <c r="JC189" s="51"/>
      <c r="JD189" s="50"/>
      <c r="JE189" s="76"/>
      <c r="JF189" s="75"/>
      <c r="JG189" s="76"/>
      <c r="JH189" s="77"/>
      <c r="JI189" s="48">
        <f t="shared" si="129"/>
        <v>0</v>
      </c>
      <c r="JJ189" s="136"/>
      <c r="JK189" s="140"/>
      <c r="JL189" s="51"/>
      <c r="JM189" s="50"/>
      <c r="JN189" s="76"/>
      <c r="JO189" s="77"/>
      <c r="JP189" s="48">
        <f t="shared" si="127"/>
        <v>0</v>
      </c>
      <c r="JQ189" s="76"/>
      <c r="JR189" s="77"/>
    </row>
    <row r="190" spans="1:278" ht="15" hidden="1" customHeight="1" x14ac:dyDescent="0.3">
      <c r="B190" s="37">
        <v>9770</v>
      </c>
      <c r="C190" s="30" t="s">
        <v>630</v>
      </c>
      <c r="D190" s="38">
        <v>2011</v>
      </c>
      <c r="E190" s="62">
        <f t="shared" si="118"/>
        <v>30.75</v>
      </c>
      <c r="F190" s="47" t="s">
        <v>631</v>
      </c>
      <c r="G190" s="47"/>
      <c r="H190" s="47" t="s">
        <v>632</v>
      </c>
      <c r="I190" s="47" t="s">
        <v>633</v>
      </c>
      <c r="J190" s="48">
        <f t="shared" si="143"/>
        <v>0</v>
      </c>
      <c r="K190" s="49"/>
      <c r="L190" s="50"/>
      <c r="M190" s="51"/>
      <c r="N190" s="50"/>
      <c r="O190" s="51"/>
      <c r="P190" s="52"/>
      <c r="Q190" s="48">
        <f t="shared" si="119"/>
        <v>0</v>
      </c>
      <c r="R190" s="49"/>
      <c r="S190" s="52"/>
      <c r="T190" s="48">
        <f t="shared" si="120"/>
        <v>0</v>
      </c>
      <c r="U190" s="49"/>
      <c r="V190" s="50"/>
      <c r="W190" s="51"/>
      <c r="X190" s="52"/>
      <c r="Y190" s="53">
        <f t="shared" si="138"/>
        <v>0</v>
      </c>
      <c r="Z190" s="120"/>
      <c r="AA190" s="55"/>
      <c r="AB190" s="120"/>
      <c r="AC190" s="55"/>
      <c r="AD190" s="120"/>
      <c r="AE190" s="55"/>
      <c r="AF190" s="120"/>
      <c r="AG190" s="55"/>
      <c r="AH190" s="120"/>
      <c r="AI190" s="55"/>
      <c r="AJ190" s="120"/>
      <c r="AK190" s="55"/>
      <c r="AL190" s="120"/>
      <c r="AM190" s="55"/>
      <c r="AN190" s="120"/>
      <c r="AO190" s="88"/>
      <c r="AP190" s="95">
        <f t="shared" si="121"/>
        <v>0</v>
      </c>
      <c r="AQ190" s="97"/>
      <c r="AR190" s="92"/>
      <c r="AS190" s="89">
        <f>AU190+AW190+AY190+BA190+BC190</f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 t="shared" si="137"/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132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>CJ190+CL190+CN190+CP190+CR190+CT190</f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>CW190+CY190+DA190+DC190+DE190</f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 t="shared" si="122"/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101">
        <v>3</v>
      </c>
      <c r="DY190" s="102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123"/>
        <v>0</v>
      </c>
      <c r="EZ190" s="51"/>
      <c r="FA190" s="50"/>
      <c r="FB190" s="51"/>
      <c r="FC190" s="52"/>
      <c r="FD190" s="53">
        <f t="shared" si="142"/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 t="shared" si="145"/>
        <v>0</v>
      </c>
      <c r="FR190" s="122"/>
      <c r="FS190" s="122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>GF190+GH190+GJ190+GL190+GN190</f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>GQ190+GS190+GU190+GW190+GY190+HA190+HC190</f>
        <v>0</v>
      </c>
      <c r="GP190" s="125"/>
      <c r="GQ190" s="125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 t="shared" si="144"/>
        <v>0</v>
      </c>
      <c r="HE190" s="125"/>
      <c r="HF190" s="125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128"/>
        <v>0</v>
      </c>
      <c r="HT190" s="136"/>
      <c r="HU190" s="140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9"/>
      <c r="IG190" s="50"/>
      <c r="IH190" s="129"/>
      <c r="II190" s="50"/>
      <c r="IJ190" s="51"/>
      <c r="IK190" s="52"/>
      <c r="IL190" s="48">
        <f t="shared" si="133"/>
        <v>0</v>
      </c>
      <c r="IM190" s="136"/>
      <c r="IN190" s="140"/>
      <c r="IO190" s="51"/>
      <c r="IP190" s="52"/>
      <c r="IQ190" s="48">
        <f t="shared" si="125"/>
        <v>0</v>
      </c>
      <c r="IR190" s="51"/>
      <c r="IS190" s="52"/>
      <c r="IT190" s="48">
        <f t="shared" si="139"/>
        <v>0</v>
      </c>
      <c r="IU190" s="136"/>
      <c r="IV190" s="140"/>
      <c r="IW190" s="51"/>
      <c r="IX190" s="50"/>
      <c r="IY190" s="51"/>
      <c r="IZ190" s="50"/>
      <c r="JA190" s="129"/>
      <c r="JB190" s="50"/>
      <c r="JC190" s="51"/>
      <c r="JD190" s="50"/>
      <c r="JE190" s="51"/>
      <c r="JF190" s="50"/>
      <c r="JG190" s="51"/>
      <c r="JH190" s="52"/>
      <c r="JI190" s="48">
        <f t="shared" si="129"/>
        <v>0</v>
      </c>
      <c r="JJ190" s="136"/>
      <c r="JK190" s="140"/>
      <c r="JL190" s="51"/>
      <c r="JM190" s="50"/>
      <c r="JN190" s="51"/>
      <c r="JO190" s="52"/>
      <c r="JP190" s="48">
        <f t="shared" si="127"/>
        <v>0</v>
      </c>
      <c r="JQ190" s="51"/>
      <c r="JR190" s="52"/>
    </row>
    <row r="191" spans="1:278" ht="15" hidden="1" customHeight="1" x14ac:dyDescent="0.3">
      <c r="B191" s="37">
        <v>242</v>
      </c>
      <c r="C191" s="30" t="s">
        <v>151</v>
      </c>
      <c r="D191" s="38">
        <v>1996</v>
      </c>
      <c r="E191" s="62">
        <f t="shared" si="118"/>
        <v>30</v>
      </c>
      <c r="F191" s="47" t="s">
        <v>427</v>
      </c>
      <c r="G191" s="47"/>
      <c r="H191" s="47" t="s">
        <v>520</v>
      </c>
      <c r="I191" s="47" t="s">
        <v>521</v>
      </c>
      <c r="J191" s="48">
        <f t="shared" si="143"/>
        <v>0</v>
      </c>
      <c r="K191" s="49"/>
      <c r="L191" s="50"/>
      <c r="M191" s="51"/>
      <c r="N191" s="50"/>
      <c r="O191" s="51"/>
      <c r="P191" s="52"/>
      <c r="Q191" s="48">
        <f t="shared" si="119"/>
        <v>0</v>
      </c>
      <c r="R191" s="49"/>
      <c r="S191" s="52"/>
      <c r="T191" s="48">
        <f t="shared" si="120"/>
        <v>0</v>
      </c>
      <c r="U191" s="49"/>
      <c r="V191" s="50"/>
      <c r="W191" s="51"/>
      <c r="X191" s="52"/>
      <c r="Y191" s="53">
        <f>AA191+AC191+AE191+AG191+AI191+AK191+AO191</f>
        <v>0</v>
      </c>
      <c r="Z191" s="54"/>
      <c r="AA191" s="55"/>
      <c r="AB191" s="54"/>
      <c r="AC191" s="55"/>
      <c r="AD191" s="105"/>
      <c r="AE191" s="55"/>
      <c r="AF191" s="114"/>
      <c r="AG191" s="55"/>
      <c r="AH191" s="105"/>
      <c r="AI191" s="55"/>
      <c r="AJ191" s="54"/>
      <c r="AK191" s="55"/>
      <c r="AL191" s="14">
        <v>9</v>
      </c>
      <c r="AM191" s="14" t="s">
        <v>65</v>
      </c>
      <c r="AN191" s="54"/>
      <c r="AO191" s="88"/>
      <c r="AP191" s="95">
        <f t="shared" si="121"/>
        <v>0</v>
      </c>
      <c r="AQ191" s="97"/>
      <c r="AR191" s="92"/>
      <c r="AS191" s="89">
        <f>AU191+AW191+AY191+BA191+BC191</f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 t="shared" si="137"/>
        <v>0</v>
      </c>
      <c r="BE191" s="11"/>
      <c r="BF191" s="10"/>
      <c r="BG191" s="11"/>
      <c r="BH191" s="10"/>
      <c r="BI191" s="11"/>
      <c r="BJ191" s="10"/>
      <c r="BK191" s="11"/>
      <c r="BL191" s="10"/>
      <c r="BM191" s="11"/>
      <c r="BN191" s="10"/>
      <c r="BO191" s="11"/>
      <c r="BP191" s="12"/>
      <c r="BQ191" s="13">
        <f>BS191+BU191+BW191+BY191+CC191+CE191</f>
        <v>0</v>
      </c>
      <c r="BR191" s="51"/>
      <c r="BS191" s="50"/>
      <c r="BT191" s="51"/>
      <c r="BU191" s="50"/>
      <c r="BV191" s="51"/>
      <c r="BW191" s="50"/>
      <c r="BX191" s="51"/>
      <c r="BY191" s="50"/>
      <c r="BZ191" s="18">
        <v>9</v>
      </c>
      <c r="CA191" s="18" t="s">
        <v>65</v>
      </c>
      <c r="CB191" s="51"/>
      <c r="CC191" s="50"/>
      <c r="CD191" s="51"/>
      <c r="CE191" s="50"/>
      <c r="CF191" s="18">
        <v>7</v>
      </c>
      <c r="CG191" s="111" t="s">
        <v>65</v>
      </c>
      <c r="CH191" s="53">
        <f>CJ191+CL191+CN191+CP191+CR191+CT191</f>
        <v>0</v>
      </c>
      <c r="CI191" s="51"/>
      <c r="CJ191" s="50"/>
      <c r="CK191" s="51"/>
      <c r="CL191" s="50"/>
      <c r="CM191" s="51"/>
      <c r="CN191" s="51"/>
      <c r="CO191" s="50"/>
      <c r="CP191" s="50"/>
      <c r="CQ191" s="51"/>
      <c r="CR191" s="50"/>
      <c r="CS191" s="51"/>
      <c r="CT191" s="108"/>
      <c r="CU191" s="53">
        <f>CW191+CY191+DA191+DC191+DE191</f>
        <v>0</v>
      </c>
      <c r="CV191" s="51"/>
      <c r="CW191" s="50"/>
      <c r="CX191" s="50"/>
      <c r="CY191" s="50"/>
      <c r="CZ191" s="51"/>
      <c r="DA191" s="50"/>
      <c r="DB191" s="51"/>
      <c r="DC191" s="51"/>
      <c r="DD191" s="51"/>
      <c r="DE191" s="108"/>
      <c r="DF191" s="53">
        <f t="shared" si="122"/>
        <v>0</v>
      </c>
      <c r="DG191" s="51"/>
      <c r="DH191" s="50"/>
      <c r="DI191" s="50"/>
      <c r="DJ191" s="50"/>
      <c r="DK191" s="51"/>
      <c r="DL191" s="108"/>
      <c r="DM191" s="53">
        <f>DO191+DQ191+DS191+DU191+DW191+DY191+EA191+EC191</f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0"/>
      <c r="DY191" s="50"/>
      <c r="DZ191" s="51"/>
      <c r="EA191" s="50"/>
      <c r="EB191" s="51"/>
      <c r="EC191" s="108"/>
      <c r="ED191" s="53">
        <f>EF191+EH191+EJ191+EL191+EN191+EP191+ER191+ET191+EV191+EX191</f>
        <v>0</v>
      </c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0"/>
      <c r="EP191" s="50"/>
      <c r="EQ191" s="51"/>
      <c r="ER191" s="50"/>
      <c r="ES191" s="50"/>
      <c r="ET191" s="50"/>
      <c r="EU191" s="50"/>
      <c r="EV191" s="50"/>
      <c r="EW191" s="51"/>
      <c r="EX191" s="108"/>
      <c r="EY191" s="53">
        <f t="shared" si="123"/>
        <v>0</v>
      </c>
      <c r="EZ191" s="51"/>
      <c r="FA191" s="50"/>
      <c r="FB191" s="51"/>
      <c r="FC191" s="108"/>
      <c r="FD191" s="53">
        <f t="shared" si="142"/>
        <v>0</v>
      </c>
      <c r="FE191" s="51"/>
      <c r="FF191" s="50"/>
      <c r="FG191" s="51"/>
      <c r="FH191" s="50"/>
      <c r="FI191" s="51"/>
      <c r="FJ191" s="50"/>
      <c r="FK191" s="50"/>
      <c r="FL191" s="50"/>
      <c r="FM191" s="51"/>
      <c r="FN191" s="50"/>
      <c r="FO191" s="51"/>
      <c r="FP191" s="108"/>
      <c r="FQ191" s="53">
        <f t="shared" si="145"/>
        <v>0</v>
      </c>
      <c r="FR191" s="122"/>
      <c r="FS191" s="122"/>
      <c r="FT191" s="51"/>
      <c r="FU191" s="50"/>
      <c r="FV191" s="51"/>
      <c r="FW191" s="50"/>
      <c r="FX191" s="50"/>
      <c r="FY191" s="50"/>
      <c r="FZ191" s="50"/>
      <c r="GA191" s="50"/>
      <c r="GB191" s="51"/>
      <c r="GC191" s="108"/>
      <c r="GD191" s="53">
        <f>GF191+GH191+GJ191+GL191+GN191</f>
        <v>0</v>
      </c>
      <c r="GE191" s="51"/>
      <c r="GF191" s="50"/>
      <c r="GG191" s="51"/>
      <c r="GH191" s="50"/>
      <c r="GI191" s="51"/>
      <c r="GJ191" s="50"/>
      <c r="GK191" s="50"/>
      <c r="GL191" s="50"/>
      <c r="GM191" s="51"/>
      <c r="GN191" s="108"/>
      <c r="GO191" s="48">
        <f>GQ191+GS191+GU191+GW191+GY191+HA191+HC191</f>
        <v>0</v>
      </c>
      <c r="GP191" s="125"/>
      <c r="GQ191" s="125"/>
      <c r="GR191" s="51"/>
      <c r="GS191" s="50"/>
      <c r="GT191" s="51"/>
      <c r="GU191" s="50"/>
      <c r="GV191" s="50"/>
      <c r="GW191" s="50"/>
      <c r="GX191" s="50"/>
      <c r="GY191" s="50"/>
      <c r="GZ191" s="50"/>
      <c r="HA191" s="50"/>
      <c r="HB191" s="51"/>
      <c r="HC191" s="108"/>
      <c r="HD191" s="48">
        <f t="shared" si="144"/>
        <v>0</v>
      </c>
      <c r="HE191" s="125"/>
      <c r="HF191" s="125"/>
      <c r="HG191" s="51"/>
      <c r="HH191" s="50"/>
      <c r="HI191" s="51"/>
      <c r="HJ191" s="50"/>
      <c r="HK191" s="50"/>
      <c r="HL191" s="50"/>
      <c r="HM191" s="50"/>
      <c r="HN191" s="50"/>
      <c r="HO191" s="50"/>
      <c r="HP191" s="50"/>
      <c r="HQ191" s="51"/>
      <c r="HR191" s="108"/>
      <c r="HS191" s="48">
        <f t="shared" si="128"/>
        <v>0</v>
      </c>
      <c r="HT191" s="136"/>
      <c r="HU191" s="140"/>
      <c r="HV191" s="51"/>
      <c r="HW191" s="50"/>
      <c r="HX191" s="51"/>
      <c r="HY191" s="50"/>
      <c r="HZ191" s="51"/>
      <c r="IA191" s="50"/>
      <c r="IB191" s="51"/>
      <c r="IC191" s="50"/>
      <c r="ID191" s="51"/>
      <c r="IE191" s="50"/>
      <c r="IF191" s="129"/>
      <c r="IG191" s="50"/>
      <c r="IH191" s="129"/>
      <c r="II191" s="50"/>
      <c r="IJ191" s="51"/>
      <c r="IK191" s="108"/>
      <c r="IL191" s="48">
        <f t="shared" si="133"/>
        <v>8</v>
      </c>
      <c r="IM191" s="136">
        <v>9</v>
      </c>
      <c r="IN191" s="140">
        <f>10*0.8</f>
        <v>8</v>
      </c>
      <c r="IO191" s="51"/>
      <c r="IP191" s="108"/>
      <c r="IQ191" s="48">
        <f t="shared" si="125"/>
        <v>0</v>
      </c>
      <c r="IR191" s="51"/>
      <c r="IS191" s="108"/>
      <c r="IT191" s="48">
        <f>IV191+IX191+IZ191+JB191+JD191+JH191</f>
        <v>22</v>
      </c>
      <c r="IU191" s="136"/>
      <c r="IV191" s="140"/>
      <c r="IW191" s="51">
        <v>6</v>
      </c>
      <c r="IX191" s="50">
        <f>22</f>
        <v>22</v>
      </c>
      <c r="IY191" s="51"/>
      <c r="IZ191" s="50"/>
      <c r="JA191" s="129"/>
      <c r="JB191" s="50"/>
      <c r="JC191" s="51"/>
      <c r="JD191" s="50"/>
      <c r="JE191" s="18">
        <v>4</v>
      </c>
      <c r="JF191" s="17">
        <f>20</f>
        <v>20</v>
      </c>
      <c r="JG191" s="51"/>
      <c r="JH191" s="108"/>
      <c r="JI191" s="48">
        <f t="shared" si="129"/>
        <v>0</v>
      </c>
      <c r="JJ191" s="136"/>
      <c r="JK191" s="140"/>
      <c r="JL191" s="51"/>
      <c r="JM191" s="50"/>
      <c r="JN191" s="51"/>
      <c r="JO191" s="108"/>
      <c r="JP191" s="48">
        <f t="shared" si="127"/>
        <v>0</v>
      </c>
      <c r="JQ191" s="51"/>
      <c r="JR191" s="108"/>
    </row>
    <row r="192" spans="1:278" ht="15" customHeight="1" x14ac:dyDescent="0.3">
      <c r="A192" s="176"/>
      <c r="B192" s="177">
        <v>5884</v>
      </c>
      <c r="C192" s="178" t="s">
        <v>172</v>
      </c>
      <c r="D192" s="179">
        <v>2007</v>
      </c>
      <c r="E192" s="180">
        <f t="shared" si="118"/>
        <v>17.5</v>
      </c>
      <c r="F192" s="181" t="s">
        <v>414</v>
      </c>
      <c r="G192" s="181"/>
      <c r="H192" s="47" t="s">
        <v>433</v>
      </c>
      <c r="I192" s="47" t="s">
        <v>535</v>
      </c>
      <c r="J192" s="182">
        <f t="shared" si="143"/>
        <v>0</v>
      </c>
      <c r="K192" s="49"/>
      <c r="L192" s="50"/>
      <c r="M192" s="51"/>
      <c r="N192" s="50"/>
      <c r="O192" s="51"/>
      <c r="P192" s="52"/>
      <c r="Q192" s="182">
        <f t="shared" si="119"/>
        <v>0</v>
      </c>
      <c r="R192" s="49"/>
      <c r="S192" s="52"/>
      <c r="T192" s="48">
        <f t="shared" si="120"/>
        <v>0</v>
      </c>
      <c r="U192" s="49"/>
      <c r="V192" s="50"/>
      <c r="W192" s="51"/>
      <c r="X192" s="52"/>
      <c r="Y192" s="183">
        <f t="shared" ref="Y192:Y233" si="146">AA192+AC192+AE192+AG192+AI192+AK192+AM192+AO192</f>
        <v>0</v>
      </c>
      <c r="Z192" s="54"/>
      <c r="AA192" s="55"/>
      <c r="AB192" s="54"/>
      <c r="AC192" s="55"/>
      <c r="AD192" s="105"/>
      <c r="AE192" s="55"/>
      <c r="AF192" s="54"/>
      <c r="AG192" s="55"/>
      <c r="AH192" s="148"/>
      <c r="AI192" s="55"/>
      <c r="AJ192" s="54"/>
      <c r="AK192" s="55"/>
      <c r="AL192" s="105"/>
      <c r="AM192" s="55"/>
      <c r="AN192" s="54"/>
      <c r="AO192" s="88"/>
      <c r="AP192" s="95">
        <f t="shared" si="121"/>
        <v>0</v>
      </c>
      <c r="AQ192" s="97"/>
      <c r="AR192" s="92"/>
      <c r="AS192" s="89"/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83">
        <f t="shared" si="137"/>
        <v>17.5</v>
      </c>
      <c r="BE192" s="11">
        <v>7</v>
      </c>
      <c r="BF192" s="10">
        <f>25*0.7</f>
        <v>17.5</v>
      </c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83">
        <f t="shared" ref="BQ192:BQ223" si="147">BS192+BU192+BW192+BY192+CA192+CC192+CE192+CG192</f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/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/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183">
        <f t="shared" si="122"/>
        <v>0</v>
      </c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123"/>
        <v>0</v>
      </c>
      <c r="EZ192" s="51"/>
      <c r="FA192" s="50"/>
      <c r="FB192" s="51"/>
      <c r="FC192" s="52"/>
      <c r="FD192" s="183">
        <f t="shared" si="142"/>
        <v>0</v>
      </c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183">
        <f t="shared" si="145"/>
        <v>0</v>
      </c>
      <c r="FR192" s="153"/>
      <c r="FS192" s="150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/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/>
      <c r="GP192" s="136"/>
      <c r="GQ192" s="140"/>
      <c r="GR192" s="51"/>
      <c r="GS192" s="50"/>
      <c r="GT192" s="51"/>
      <c r="GU192" s="50"/>
      <c r="GV192" s="129"/>
      <c r="GW192" s="50"/>
      <c r="GX192" s="51"/>
      <c r="GY192" s="50"/>
      <c r="GZ192" s="51"/>
      <c r="HA192" s="50"/>
      <c r="HB192" s="51"/>
      <c r="HC192" s="52"/>
      <c r="HD192" s="182">
        <f t="shared" si="144"/>
        <v>0</v>
      </c>
      <c r="HE192" s="136"/>
      <c r="HF192" s="140"/>
      <c r="HG192" s="51"/>
      <c r="HH192" s="50"/>
      <c r="HI192" s="51"/>
      <c r="HJ192" s="50"/>
      <c r="HK192" s="129"/>
      <c r="HL192" s="50"/>
      <c r="HM192" s="51"/>
      <c r="HN192" s="50"/>
      <c r="HO192" s="51"/>
      <c r="HP192" s="50"/>
      <c r="HQ192" s="51"/>
      <c r="HR192" s="52"/>
      <c r="HS192" s="48">
        <f t="shared" si="128"/>
        <v>0</v>
      </c>
      <c r="HT192" s="136"/>
      <c r="HU192" s="140"/>
      <c r="HV192" s="51"/>
      <c r="HW192" s="50"/>
      <c r="HX192" s="51"/>
      <c r="HY192" s="50"/>
      <c r="HZ192" s="129"/>
      <c r="IA192" s="50"/>
      <c r="IB192" s="51"/>
      <c r="IC192" s="50"/>
      <c r="ID192" s="51"/>
      <c r="IE192" s="50"/>
      <c r="IF192" s="129"/>
      <c r="IG192" s="50"/>
      <c r="IH192" s="129"/>
      <c r="II192" s="50"/>
      <c r="IJ192" s="51"/>
      <c r="IK192" s="52"/>
      <c r="IL192" s="182">
        <f t="shared" si="133"/>
        <v>0</v>
      </c>
      <c r="IM192" s="136"/>
      <c r="IN192" s="140"/>
      <c r="IO192" s="51"/>
      <c r="IP192" s="52"/>
      <c r="IQ192" s="182">
        <f t="shared" si="125"/>
        <v>0</v>
      </c>
      <c r="IR192" s="51"/>
      <c r="IS192" s="52"/>
      <c r="IT192" s="182">
        <f>IV192+IX192+IZ192+JB192+JD192+JF192+JH192</f>
        <v>0</v>
      </c>
      <c r="IU192" s="136"/>
      <c r="IV192" s="140"/>
      <c r="IW192" s="51"/>
      <c r="IX192" s="50"/>
      <c r="IY192" s="129"/>
      <c r="IZ192" s="50"/>
      <c r="JA192" s="129"/>
      <c r="JB192" s="50"/>
      <c r="JC192" s="51"/>
      <c r="JD192" s="50"/>
      <c r="JE192" s="51"/>
      <c r="JF192" s="50"/>
      <c r="JG192" s="51"/>
      <c r="JH192" s="52"/>
      <c r="JI192" s="182">
        <f t="shared" si="129"/>
        <v>0</v>
      </c>
      <c r="JJ192" s="136"/>
      <c r="JK192" s="140"/>
      <c r="JL192" s="129"/>
      <c r="JM192" s="50"/>
      <c r="JN192" s="51"/>
      <c r="JO192" s="52"/>
      <c r="JP192" s="182">
        <f t="shared" si="127"/>
        <v>0</v>
      </c>
      <c r="JQ192" s="51"/>
      <c r="JR192" s="52"/>
    </row>
    <row r="193" spans="1:278" ht="15" hidden="1" customHeight="1" x14ac:dyDescent="0.3">
      <c r="B193" s="37">
        <v>2608</v>
      </c>
      <c r="C193" s="30" t="s">
        <v>49</v>
      </c>
      <c r="D193" s="39">
        <v>2001</v>
      </c>
      <c r="E193" s="62">
        <f t="shared" si="118"/>
        <v>30</v>
      </c>
      <c r="F193" s="47" t="s">
        <v>529</v>
      </c>
      <c r="G193" s="47"/>
      <c r="H193" s="47" t="s">
        <v>585</v>
      </c>
      <c r="I193" s="47"/>
      <c r="J193" s="48">
        <f t="shared" si="143"/>
        <v>0</v>
      </c>
      <c r="K193" s="49"/>
      <c r="L193" s="50"/>
      <c r="M193" s="51"/>
      <c r="N193" s="50"/>
      <c r="O193" s="51"/>
      <c r="P193" s="52"/>
      <c r="Q193" s="48">
        <f t="shared" si="119"/>
        <v>0</v>
      </c>
      <c r="R193" s="49"/>
      <c r="S193" s="52"/>
      <c r="T193" s="48">
        <f t="shared" si="120"/>
        <v>0</v>
      </c>
      <c r="U193" s="49"/>
      <c r="V193" s="50"/>
      <c r="W193" s="51"/>
      <c r="X193" s="52"/>
      <c r="Y193" s="53">
        <f t="shared" si="146"/>
        <v>0</v>
      </c>
      <c r="Z193" s="105"/>
      <c r="AA193" s="55"/>
      <c r="AB193" s="105"/>
      <c r="AC193" s="55"/>
      <c r="AD193" s="105"/>
      <c r="AE193" s="55"/>
      <c r="AF193" s="105"/>
      <c r="AG193" s="55"/>
      <c r="AH193" s="148"/>
      <c r="AI193" s="55"/>
      <c r="AJ193" s="110"/>
      <c r="AK193" s="55"/>
      <c r="AL193" s="54"/>
      <c r="AM193" s="55"/>
      <c r="AN193" s="105"/>
      <c r="AO193" s="88"/>
      <c r="AP193" s="95">
        <f t="shared" si="121"/>
        <v>0</v>
      </c>
      <c r="AQ193" s="97"/>
      <c r="AR193" s="92"/>
      <c r="AS193" s="89">
        <f>AU193+AW193+AY193+BA193+BC193</f>
        <v>0</v>
      </c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>
        <f t="shared" si="137"/>
        <v>0</v>
      </c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147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>
        <f>CJ193+CL193+CN193+CP193+CR193+CT193</f>
        <v>0</v>
      </c>
      <c r="CI193" s="51"/>
      <c r="CJ193" s="50"/>
      <c r="CK193" s="51"/>
      <c r="CL193" s="50"/>
      <c r="CM193" s="51"/>
      <c r="CN193" s="50"/>
      <c r="CO193" s="50"/>
      <c r="CP193" s="50"/>
      <c r="CQ193" s="51"/>
      <c r="CR193" s="50"/>
      <c r="CS193" s="51"/>
      <c r="CT193" s="52"/>
      <c r="CU193" s="53">
        <f>CW193+CY193+DA193+DC193+DE193</f>
        <v>0</v>
      </c>
      <c r="CV193" s="51"/>
      <c r="CW193" s="50"/>
      <c r="CX193" s="50"/>
      <c r="CY193" s="50"/>
      <c r="CZ193" s="51"/>
      <c r="DA193" s="50"/>
      <c r="DB193" s="51"/>
      <c r="DC193" s="50"/>
      <c r="DD193" s="51"/>
      <c r="DE193" s="52"/>
      <c r="DF193" s="53">
        <f t="shared" si="122"/>
        <v>0</v>
      </c>
      <c r="DG193" s="51"/>
      <c r="DH193" s="50"/>
      <c r="DI193" s="50"/>
      <c r="DJ193" s="50"/>
      <c r="DK193" s="51"/>
      <c r="DL193" s="52"/>
      <c r="DM193" s="53">
        <f>DO193+DQ193+DS193+DU193+DW193+DY193+EA193+EC193</f>
        <v>0</v>
      </c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0"/>
      <c r="DY193" s="50"/>
      <c r="DZ193" s="51"/>
      <c r="EA193" s="50"/>
      <c r="EB193" s="51"/>
      <c r="EC193" s="52"/>
      <c r="ED193" s="53">
        <f>EF193+EH193+EJ193+EL193+EN193+EP193+ER193+ET193+EV193+EX193</f>
        <v>0</v>
      </c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0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123"/>
        <v>0</v>
      </c>
      <c r="EZ193" s="51"/>
      <c r="FA193" s="50"/>
      <c r="FB193" s="51"/>
      <c r="FC193" s="52"/>
      <c r="FD193" s="53">
        <f t="shared" si="142"/>
        <v>0</v>
      </c>
      <c r="FE193" s="51"/>
      <c r="FF193" s="50"/>
      <c r="FG193" s="51"/>
      <c r="FH193" s="50"/>
      <c r="FI193" s="51"/>
      <c r="FJ193" s="50"/>
      <c r="FK193" s="50"/>
      <c r="FL193" s="50"/>
      <c r="FM193" s="51"/>
      <c r="FN193" s="50"/>
      <c r="FO193" s="51"/>
      <c r="FP193" s="52"/>
      <c r="FQ193" s="53">
        <f t="shared" si="145"/>
        <v>0</v>
      </c>
      <c r="FR193" s="122"/>
      <c r="FS193" s="122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>
        <f>GF193+GH193+GJ193+GL193+GN193</f>
        <v>0</v>
      </c>
      <c r="GE193" s="51"/>
      <c r="GF193" s="50"/>
      <c r="GG193" s="51"/>
      <c r="GH193" s="50"/>
      <c r="GI193" s="51"/>
      <c r="GJ193" s="50"/>
      <c r="GK193" s="50"/>
      <c r="GL193" s="50"/>
      <c r="GM193" s="51"/>
      <c r="GN193" s="52"/>
      <c r="GO193" s="48">
        <f>GQ193+GS193+GU193+GW193+GY193+HA193+HC193</f>
        <v>0</v>
      </c>
      <c r="GP193" s="125"/>
      <c r="GQ193" s="125"/>
      <c r="GR193" s="51"/>
      <c r="GS193" s="50"/>
      <c r="GT193" s="51"/>
      <c r="GU193" s="50"/>
      <c r="GV193" s="50"/>
      <c r="GW193" s="50"/>
      <c r="GX193" s="50"/>
      <c r="GY193" s="50"/>
      <c r="GZ193" s="50"/>
      <c r="HA193" s="50"/>
      <c r="HB193" s="51"/>
      <c r="HC193" s="52"/>
      <c r="HD193" s="48">
        <f t="shared" si="144"/>
        <v>0</v>
      </c>
      <c r="HE193" s="125"/>
      <c r="HF193" s="125"/>
      <c r="HG193" s="51"/>
      <c r="HH193" s="50"/>
      <c r="HI193" s="51"/>
      <c r="HJ193" s="50"/>
      <c r="HK193" s="50"/>
      <c r="HL193" s="50"/>
      <c r="HM193" s="50"/>
      <c r="HN193" s="50"/>
      <c r="HO193" s="50"/>
      <c r="HP193" s="50"/>
      <c r="HQ193" s="51"/>
      <c r="HR193" s="52"/>
      <c r="HS193" s="48">
        <f t="shared" si="128"/>
        <v>0</v>
      </c>
      <c r="HT193" s="136"/>
      <c r="HU193" s="140"/>
      <c r="HV193" s="51"/>
      <c r="HW193" s="50"/>
      <c r="HX193" s="51"/>
      <c r="HY193" s="50"/>
      <c r="HZ193" s="51"/>
      <c r="IA193" s="50"/>
      <c r="IB193" s="51"/>
      <c r="IC193" s="50"/>
      <c r="ID193" s="51"/>
      <c r="IE193" s="50"/>
      <c r="IF193" s="129"/>
      <c r="IG193" s="50"/>
      <c r="IH193" s="129"/>
      <c r="II193" s="50"/>
      <c r="IJ193" s="51"/>
      <c r="IK193" s="52"/>
      <c r="IL193" s="48">
        <f t="shared" si="133"/>
        <v>0</v>
      </c>
      <c r="IM193" s="136"/>
      <c r="IN193" s="140"/>
      <c r="IO193" s="51"/>
      <c r="IP193" s="52"/>
      <c r="IQ193" s="48">
        <f t="shared" si="125"/>
        <v>0</v>
      </c>
      <c r="IR193" s="51"/>
      <c r="IS193" s="52"/>
      <c r="IT193" s="48">
        <f>IV193+IX193+JB193+JD193+JF193+JH193</f>
        <v>30</v>
      </c>
      <c r="IU193" s="136">
        <v>6</v>
      </c>
      <c r="IV193" s="140">
        <f>30</f>
        <v>30</v>
      </c>
      <c r="IW193" s="51"/>
      <c r="IX193" s="50"/>
      <c r="IY193" s="18">
        <v>8</v>
      </c>
      <c r="IZ193" s="17">
        <f>15</f>
        <v>15</v>
      </c>
      <c r="JA193" s="129"/>
      <c r="JB193" s="50"/>
      <c r="JC193" s="51"/>
      <c r="JD193" s="50"/>
      <c r="JE193" s="51"/>
      <c r="JF193" s="50"/>
      <c r="JG193" s="51"/>
      <c r="JH193" s="52"/>
      <c r="JI193" s="48">
        <f t="shared" si="129"/>
        <v>0</v>
      </c>
      <c r="JJ193" s="136"/>
      <c r="JK193" s="140"/>
      <c r="JL193" s="51"/>
      <c r="JM193" s="50"/>
      <c r="JN193" s="51"/>
      <c r="JO193" s="52"/>
      <c r="JP193" s="48">
        <f t="shared" si="127"/>
        <v>0</v>
      </c>
      <c r="JQ193" s="51"/>
      <c r="JR193" s="52"/>
    </row>
    <row r="194" spans="1:278" ht="15" hidden="1" customHeight="1" x14ac:dyDescent="0.3">
      <c r="B194" s="37">
        <v>2413</v>
      </c>
      <c r="C194" s="30" t="s">
        <v>57</v>
      </c>
      <c r="D194" s="39">
        <v>2001</v>
      </c>
      <c r="E194" s="62">
        <f t="shared" si="118"/>
        <v>30</v>
      </c>
      <c r="F194" s="47" t="s">
        <v>414</v>
      </c>
      <c r="G194" s="47" t="s">
        <v>490</v>
      </c>
      <c r="H194" s="47" t="s">
        <v>433</v>
      </c>
      <c r="I194" s="47" t="s">
        <v>442</v>
      </c>
      <c r="J194" s="48">
        <f t="shared" si="143"/>
        <v>0</v>
      </c>
      <c r="K194" s="49"/>
      <c r="L194" s="50"/>
      <c r="M194" s="51"/>
      <c r="N194" s="50"/>
      <c r="O194" s="51"/>
      <c r="P194" s="52"/>
      <c r="Q194" s="48">
        <f t="shared" si="119"/>
        <v>0</v>
      </c>
      <c r="R194" s="49"/>
      <c r="S194" s="52"/>
      <c r="T194" s="48">
        <f t="shared" si="120"/>
        <v>0</v>
      </c>
      <c r="U194" s="49"/>
      <c r="V194" s="50"/>
      <c r="W194" s="51"/>
      <c r="X194" s="52"/>
      <c r="Y194" s="53">
        <f t="shared" si="146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5">
        <f t="shared" si="121"/>
        <v>0</v>
      </c>
      <c r="AQ194" s="97"/>
      <c r="AR194" s="92"/>
      <c r="AS194" s="89">
        <f>AU194+AW194+AY194+BA194+BC194</f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>
        <f t="shared" si="137"/>
        <v>0</v>
      </c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22"/>
      <c r="BQ194" s="13">
        <f t="shared" si="147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108"/>
      <c r="CH194" s="53">
        <f>CJ194+CL194+CN194+CP194+CR194+CT194</f>
        <v>0</v>
      </c>
      <c r="CI194" s="51"/>
      <c r="CJ194" s="50"/>
      <c r="CK194" s="51"/>
      <c r="CL194" s="50"/>
      <c r="CM194" s="51"/>
      <c r="CN194" s="50"/>
      <c r="CO194" s="50"/>
      <c r="CP194" s="50"/>
      <c r="CQ194" s="51"/>
      <c r="CR194" s="50"/>
      <c r="CS194" s="51"/>
      <c r="CT194" s="108"/>
      <c r="CU194" s="53">
        <f>CW194+CY194+DA194+DC194+DE194</f>
        <v>0</v>
      </c>
      <c r="CV194" s="51"/>
      <c r="CW194" s="50"/>
      <c r="CX194" s="50"/>
      <c r="CY194" s="50"/>
      <c r="CZ194" s="51"/>
      <c r="DA194" s="50"/>
      <c r="DB194" s="51"/>
      <c r="DC194" s="50"/>
      <c r="DD194" s="51"/>
      <c r="DE194" s="108"/>
      <c r="DF194" s="53">
        <f t="shared" si="122"/>
        <v>0</v>
      </c>
      <c r="DG194" s="51"/>
      <c r="DH194" s="50"/>
      <c r="DI194" s="50"/>
      <c r="DJ194" s="50"/>
      <c r="DK194" s="51"/>
      <c r="DL194" s="108"/>
      <c r="DM194" s="53">
        <f>DO194+DQ194+DS194+DU194+DW194+DY194+EA194+EC194</f>
        <v>0</v>
      </c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0"/>
      <c r="DY194" s="50"/>
      <c r="DZ194" s="51"/>
      <c r="EA194" s="50"/>
      <c r="EB194" s="51"/>
      <c r="EC194" s="108"/>
      <c r="ED194" s="53">
        <f>EF194+EH194+EJ194+EL194+EN194+EP194+ER194+ET194+EV194+EX194</f>
        <v>0</v>
      </c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0"/>
      <c r="EP194" s="50"/>
      <c r="EQ194" s="51"/>
      <c r="ER194" s="50"/>
      <c r="ES194" s="50"/>
      <c r="ET194" s="50"/>
      <c r="EU194" s="50"/>
      <c r="EV194" s="50"/>
      <c r="EW194" s="51"/>
      <c r="EX194" s="108"/>
      <c r="EY194" s="53">
        <f t="shared" si="123"/>
        <v>0</v>
      </c>
      <c r="EZ194" s="51"/>
      <c r="FA194" s="50"/>
      <c r="FB194" s="51"/>
      <c r="FC194" s="108"/>
      <c r="FD194" s="53">
        <f t="shared" si="142"/>
        <v>0</v>
      </c>
      <c r="FE194" s="51"/>
      <c r="FF194" s="50"/>
      <c r="FG194" s="51"/>
      <c r="FH194" s="50"/>
      <c r="FI194" s="51"/>
      <c r="FJ194" s="50"/>
      <c r="FK194" s="50"/>
      <c r="FL194" s="50"/>
      <c r="FM194" s="51"/>
      <c r="FN194" s="50"/>
      <c r="FO194" s="51"/>
      <c r="FP194" s="108"/>
      <c r="FQ194" s="53">
        <f t="shared" si="145"/>
        <v>0</v>
      </c>
      <c r="FR194" s="122"/>
      <c r="FS194" s="122"/>
      <c r="FT194" s="51"/>
      <c r="FU194" s="50"/>
      <c r="FV194" s="51"/>
      <c r="FW194" s="50"/>
      <c r="FX194" s="50"/>
      <c r="FY194" s="50"/>
      <c r="FZ194" s="50"/>
      <c r="GA194" s="50"/>
      <c r="GB194" s="51"/>
      <c r="GC194" s="108"/>
      <c r="GD194" s="53">
        <f>GF194+GH194+GJ194+GL194+GN194</f>
        <v>0</v>
      </c>
      <c r="GE194" s="51"/>
      <c r="GF194" s="50"/>
      <c r="GG194" s="51"/>
      <c r="GH194" s="50"/>
      <c r="GI194" s="51"/>
      <c r="GJ194" s="50"/>
      <c r="GK194" s="50"/>
      <c r="GL194" s="50"/>
      <c r="GM194" s="51"/>
      <c r="GN194" s="108"/>
      <c r="GO194" s="48">
        <f>GQ194+GS194+GU194+GW194+GY194+HA194+HC194</f>
        <v>0</v>
      </c>
      <c r="GP194" s="125"/>
      <c r="GQ194" s="125"/>
      <c r="GR194" s="51"/>
      <c r="GS194" s="50"/>
      <c r="GT194" s="51"/>
      <c r="GU194" s="50"/>
      <c r="GV194" s="50"/>
      <c r="GW194" s="50"/>
      <c r="GX194" s="50"/>
      <c r="GY194" s="50"/>
      <c r="GZ194" s="50"/>
      <c r="HA194" s="50"/>
      <c r="HB194" s="51"/>
      <c r="HC194" s="108"/>
      <c r="HD194" s="48">
        <f t="shared" si="144"/>
        <v>0</v>
      </c>
      <c r="HE194" s="125"/>
      <c r="HF194" s="125"/>
      <c r="HG194" s="51"/>
      <c r="HH194" s="50"/>
      <c r="HI194" s="51"/>
      <c r="HJ194" s="50"/>
      <c r="HK194" s="50"/>
      <c r="HL194" s="50"/>
      <c r="HM194" s="50"/>
      <c r="HN194" s="50"/>
      <c r="HO194" s="50"/>
      <c r="HP194" s="50"/>
      <c r="HQ194" s="51"/>
      <c r="HR194" s="108"/>
      <c r="HS194" s="48">
        <f t="shared" si="128"/>
        <v>0</v>
      </c>
      <c r="HT194" s="136"/>
      <c r="HU194" s="140"/>
      <c r="HV194" s="51"/>
      <c r="HW194" s="50"/>
      <c r="HX194" s="51"/>
      <c r="HY194" s="50"/>
      <c r="HZ194" s="51"/>
      <c r="IA194" s="50"/>
      <c r="IB194" s="51"/>
      <c r="IC194" s="50"/>
      <c r="ID194" s="51"/>
      <c r="IE194" s="50"/>
      <c r="IF194" s="129"/>
      <c r="IG194" s="50"/>
      <c r="IH194" s="129"/>
      <c r="II194" s="50"/>
      <c r="IJ194" s="51"/>
      <c r="IK194" s="108"/>
      <c r="IL194" s="48">
        <f t="shared" si="133"/>
        <v>0</v>
      </c>
      <c r="IM194" s="136"/>
      <c r="IN194" s="140"/>
      <c r="IO194" s="51"/>
      <c r="IP194" s="108"/>
      <c r="IQ194" s="48">
        <f t="shared" si="125"/>
        <v>0</v>
      </c>
      <c r="IR194" s="51"/>
      <c r="IS194" s="108"/>
      <c r="IT194" s="48">
        <f>IV194+IZ194+JB194+JD194+JF194</f>
        <v>30</v>
      </c>
      <c r="IU194" s="136"/>
      <c r="IV194" s="140"/>
      <c r="IW194" s="18">
        <v>8</v>
      </c>
      <c r="IX194" s="17">
        <f>15</f>
        <v>15</v>
      </c>
      <c r="IY194" s="51"/>
      <c r="IZ194" s="50"/>
      <c r="JA194" s="129">
        <v>3</v>
      </c>
      <c r="JB194" s="50">
        <f>30</f>
        <v>30</v>
      </c>
      <c r="JC194" s="51"/>
      <c r="JD194" s="50"/>
      <c r="JE194" s="51"/>
      <c r="JF194" s="50"/>
      <c r="JG194" s="18">
        <v>4</v>
      </c>
      <c r="JH194" s="124">
        <f>20</f>
        <v>20</v>
      </c>
      <c r="JI194" s="48">
        <f t="shared" si="129"/>
        <v>0</v>
      </c>
      <c r="JJ194" s="136"/>
      <c r="JK194" s="140"/>
      <c r="JL194" s="51"/>
      <c r="JM194" s="50"/>
      <c r="JN194" s="51"/>
      <c r="JO194" s="108"/>
      <c r="JP194" s="48">
        <f t="shared" si="127"/>
        <v>0</v>
      </c>
      <c r="JQ194" s="51"/>
      <c r="JR194" s="108"/>
    </row>
    <row r="195" spans="1:278" ht="15" customHeight="1" x14ac:dyDescent="0.3">
      <c r="A195" s="27">
        <v>84</v>
      </c>
      <c r="B195" s="37">
        <v>6695</v>
      </c>
      <c r="C195" s="30" t="s">
        <v>930</v>
      </c>
      <c r="D195" s="38">
        <v>2008</v>
      </c>
      <c r="E195" s="62">
        <f t="shared" si="118"/>
        <v>14</v>
      </c>
      <c r="F195" s="47" t="s">
        <v>410</v>
      </c>
      <c r="G195" s="47"/>
      <c r="H195" s="47" t="s">
        <v>931</v>
      </c>
      <c r="I195" s="47"/>
      <c r="J195" s="48">
        <f t="shared" si="143"/>
        <v>0</v>
      </c>
      <c r="K195" s="49"/>
      <c r="L195" s="50"/>
      <c r="M195" s="51"/>
      <c r="N195" s="50"/>
      <c r="O195" s="51"/>
      <c r="P195" s="52"/>
      <c r="Q195" s="48">
        <f t="shared" si="119"/>
        <v>0</v>
      </c>
      <c r="R195" s="49"/>
      <c r="S195" s="52"/>
      <c r="T195" s="48">
        <f t="shared" si="120"/>
        <v>0</v>
      </c>
      <c r="U195" s="49"/>
      <c r="V195" s="50"/>
      <c r="W195" s="51"/>
      <c r="X195" s="52"/>
      <c r="Y195" s="53">
        <f t="shared" si="146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5">
        <f t="shared" si="121"/>
        <v>0</v>
      </c>
      <c r="AQ195" s="97"/>
      <c r="AR195" s="92"/>
      <c r="AS195" s="89"/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>
        <f t="shared" si="137"/>
        <v>0</v>
      </c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>
        <f t="shared" si="147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/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/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>
        <f t="shared" si="122"/>
        <v>0</v>
      </c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123"/>
        <v>0</v>
      </c>
      <c r="EZ195" s="51"/>
      <c r="FA195" s="50"/>
      <c r="FB195" s="51"/>
      <c r="FC195" s="52"/>
      <c r="FD195" s="53">
        <f t="shared" si="142"/>
        <v>0</v>
      </c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>
        <f t="shared" si="145"/>
        <v>0</v>
      </c>
      <c r="FR195" s="153"/>
      <c r="FS195" s="150"/>
      <c r="FT195" s="51"/>
      <c r="FU195" s="50"/>
      <c r="FV195" s="51"/>
      <c r="FW195" s="50"/>
      <c r="FX195" s="51"/>
      <c r="FY195" s="50"/>
      <c r="FZ195" s="51"/>
      <c r="GA195" s="50"/>
      <c r="GB195" s="51"/>
      <c r="GC195" s="52"/>
      <c r="GD195" s="53"/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/>
      <c r="GP195" s="136"/>
      <c r="GQ195" s="140"/>
      <c r="GR195" s="51"/>
      <c r="GS195" s="50"/>
      <c r="GT195" s="51"/>
      <c r="GU195" s="50"/>
      <c r="GV195" s="129"/>
      <c r="GW195" s="50"/>
      <c r="GX195" s="51"/>
      <c r="GY195" s="50"/>
      <c r="GZ195" s="51"/>
      <c r="HA195" s="50"/>
      <c r="HB195" s="51"/>
      <c r="HC195" s="52"/>
      <c r="HD195" s="48">
        <f t="shared" si="144"/>
        <v>0</v>
      </c>
      <c r="HE195" s="136"/>
      <c r="HF195" s="140"/>
      <c r="HG195" s="51"/>
      <c r="HH195" s="50"/>
      <c r="HI195" s="51"/>
      <c r="HJ195" s="50"/>
      <c r="HK195" s="129"/>
      <c r="HL195" s="50"/>
      <c r="HM195" s="51"/>
      <c r="HN195" s="50"/>
      <c r="HO195" s="51"/>
      <c r="HP195" s="50"/>
      <c r="HQ195" s="51"/>
      <c r="HR195" s="52"/>
      <c r="HS195" s="48">
        <f t="shared" si="128"/>
        <v>0</v>
      </c>
      <c r="HT195" s="136"/>
      <c r="HU195" s="140"/>
      <c r="HV195" s="51"/>
      <c r="HW195" s="50"/>
      <c r="HX195" s="51"/>
      <c r="HY195" s="50"/>
      <c r="HZ195" s="129"/>
      <c r="IA195" s="50"/>
      <c r="IB195" s="51"/>
      <c r="IC195" s="50"/>
      <c r="ID195" s="51"/>
      <c r="IE195" s="50"/>
      <c r="IF195" s="129"/>
      <c r="IG195" s="50"/>
      <c r="IH195" s="129"/>
      <c r="II195" s="50"/>
      <c r="IJ195" s="51"/>
      <c r="IK195" s="52"/>
      <c r="IL195" s="48">
        <f t="shared" si="133"/>
        <v>0</v>
      </c>
      <c r="IM195" s="136"/>
      <c r="IN195" s="140"/>
      <c r="IO195" s="51"/>
      <c r="IP195" s="52"/>
      <c r="IQ195" s="48">
        <f t="shared" si="125"/>
        <v>0</v>
      </c>
      <c r="IR195" s="51"/>
      <c r="IS195" s="52"/>
      <c r="IT195" s="48">
        <f t="shared" ref="IT195:IT233" si="148">IV195+IX195+IZ195+JB195+JD195+JF195+JH195</f>
        <v>0</v>
      </c>
      <c r="IU195" s="136"/>
      <c r="IV195" s="140"/>
      <c r="IW195" s="51"/>
      <c r="IX195" s="50"/>
      <c r="IY195" s="129"/>
      <c r="IZ195" s="50"/>
      <c r="JA195" s="129"/>
      <c r="JB195" s="50"/>
      <c r="JC195" s="51"/>
      <c r="JD195" s="50"/>
      <c r="JE195" s="51"/>
      <c r="JF195" s="50"/>
      <c r="JG195" s="51"/>
      <c r="JH195" s="52"/>
      <c r="JI195" s="48">
        <f t="shared" si="129"/>
        <v>0</v>
      </c>
      <c r="JJ195" s="136"/>
      <c r="JK195" s="140"/>
      <c r="JL195" s="129"/>
      <c r="JM195" s="50"/>
      <c r="JN195" s="51"/>
      <c r="JO195" s="52"/>
      <c r="JP195" s="48">
        <f t="shared" si="127"/>
        <v>14</v>
      </c>
      <c r="JQ195" s="51">
        <v>8</v>
      </c>
      <c r="JR195" s="52">
        <f>20*0.7</f>
        <v>14</v>
      </c>
    </row>
    <row r="196" spans="1:278" ht="15" hidden="1" customHeight="1" x14ac:dyDescent="0.3">
      <c r="B196" s="37">
        <v>4566</v>
      </c>
      <c r="C196" s="30" t="s">
        <v>119</v>
      </c>
      <c r="D196" s="38">
        <v>2005</v>
      </c>
      <c r="E196" s="62">
        <f t="shared" si="118"/>
        <v>30</v>
      </c>
      <c r="F196" s="47" t="s">
        <v>427</v>
      </c>
      <c r="G196" s="47"/>
      <c r="H196" s="47" t="s">
        <v>761</v>
      </c>
      <c r="I196" s="47" t="s">
        <v>762</v>
      </c>
      <c r="J196" s="48">
        <f t="shared" si="143"/>
        <v>0</v>
      </c>
      <c r="K196" s="49"/>
      <c r="L196" s="50"/>
      <c r="M196" s="51"/>
      <c r="N196" s="50"/>
      <c r="O196" s="51"/>
      <c r="P196" s="52"/>
      <c r="Q196" s="48">
        <f t="shared" si="119"/>
        <v>0</v>
      </c>
      <c r="R196" s="49"/>
      <c r="S196" s="52"/>
      <c r="T196" s="48">
        <f t="shared" si="120"/>
        <v>0</v>
      </c>
      <c r="U196" s="49"/>
      <c r="V196" s="50"/>
      <c r="W196" s="51"/>
      <c r="X196" s="52"/>
      <c r="Y196" s="53">
        <f t="shared" si="146"/>
        <v>0</v>
      </c>
      <c r="Z196" s="54"/>
      <c r="AA196" s="55"/>
      <c r="AB196" s="54"/>
      <c r="AC196" s="55"/>
      <c r="AD196" s="54"/>
      <c r="AE196" s="55"/>
      <c r="AF196" s="120"/>
      <c r="AG196" s="55"/>
      <c r="AH196" s="54"/>
      <c r="AI196" s="55"/>
      <c r="AJ196" s="54"/>
      <c r="AK196" s="55"/>
      <c r="AL196" s="148"/>
      <c r="AM196" s="55"/>
      <c r="AN196" s="54"/>
      <c r="AO196" s="88"/>
      <c r="AP196" s="95">
        <f t="shared" si="121"/>
        <v>0</v>
      </c>
      <c r="AQ196" s="97"/>
      <c r="AR196" s="92"/>
      <c r="AS196" s="89">
        <f>AU196+AW196+AY196+BA196+BC196</f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>
        <f t="shared" si="137"/>
        <v>0</v>
      </c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12"/>
      <c r="BQ196" s="13">
        <f t="shared" si="147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>CJ196+CL196+CN196+CP196+CR196+CT196</f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>CW196+CY196+DA196+DC196+DE196</f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>
        <f t="shared" si="122"/>
        <v>0</v>
      </c>
      <c r="DG196" s="51"/>
      <c r="DH196" s="50"/>
      <c r="DI196" s="51"/>
      <c r="DJ196" s="50"/>
      <c r="DK196" s="51"/>
      <c r="DL196" s="52"/>
      <c r="DM196" s="53">
        <f>DO196+DQ196+DS196+DU196+DW196+DY196+EA196+EC196</f>
        <v>0</v>
      </c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52"/>
      <c r="ED196" s="53">
        <f>EF196+EH196+EJ196+EL196+EN196+EP196+ER196+ET196+EV196+EX196</f>
        <v>0</v>
      </c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52"/>
      <c r="EY196" s="53">
        <f t="shared" si="123"/>
        <v>0</v>
      </c>
      <c r="EZ196" s="51"/>
      <c r="FA196" s="50"/>
      <c r="FB196" s="51"/>
      <c r="FC196" s="52"/>
      <c r="FD196" s="53">
        <f t="shared" si="142"/>
        <v>0</v>
      </c>
      <c r="FE196" s="51"/>
      <c r="FF196" s="50"/>
      <c r="FG196" s="51"/>
      <c r="FH196" s="50"/>
      <c r="FI196" s="51"/>
      <c r="FJ196" s="50"/>
      <c r="FK196" s="51"/>
      <c r="FL196" s="50"/>
      <c r="FM196" s="51"/>
      <c r="FN196" s="50"/>
      <c r="FO196" s="51"/>
      <c r="FP196" s="52"/>
      <c r="FQ196" s="53">
        <f t="shared" si="145"/>
        <v>0</v>
      </c>
      <c r="FR196" s="122"/>
      <c r="FS196" s="122"/>
      <c r="FT196" s="51"/>
      <c r="FU196" s="50"/>
      <c r="FV196" s="51"/>
      <c r="FW196" s="50"/>
      <c r="FX196" s="50"/>
      <c r="FY196" s="50"/>
      <c r="FZ196" s="50"/>
      <c r="GA196" s="50"/>
      <c r="GB196" s="51"/>
      <c r="GC196" s="52"/>
      <c r="GD196" s="53">
        <f>GF196+GH196+GJ196+GL196</f>
        <v>18</v>
      </c>
      <c r="GE196" s="51"/>
      <c r="GF196" s="50"/>
      <c r="GG196" s="51"/>
      <c r="GH196" s="50"/>
      <c r="GI196" s="51"/>
      <c r="GJ196" s="50"/>
      <c r="GK196" s="51">
        <v>4</v>
      </c>
      <c r="GL196" s="50">
        <f>30*0.6</f>
        <v>18</v>
      </c>
      <c r="GM196" s="18">
        <v>4</v>
      </c>
      <c r="GN196" s="124">
        <f>30*0.6</f>
        <v>18</v>
      </c>
      <c r="GO196" s="48">
        <f>GQ196+GS196+GU196+GW196+GY196+HA196+HC196</f>
        <v>12</v>
      </c>
      <c r="GP196" s="136"/>
      <c r="GQ196" s="140"/>
      <c r="GR196" s="51">
        <v>8</v>
      </c>
      <c r="GS196" s="50">
        <f>15*0.8</f>
        <v>12</v>
      </c>
      <c r="GT196" s="51"/>
      <c r="GU196" s="50"/>
      <c r="GV196" s="129"/>
      <c r="GW196" s="50"/>
      <c r="GX196" s="51"/>
      <c r="GY196" s="50"/>
      <c r="GZ196" s="51"/>
      <c r="HA196" s="50"/>
      <c r="HB196" s="51"/>
      <c r="HC196" s="52"/>
      <c r="HD196" s="48">
        <f t="shared" si="144"/>
        <v>0</v>
      </c>
      <c r="HE196" s="136"/>
      <c r="HF196" s="140"/>
      <c r="HG196" s="51"/>
      <c r="HH196" s="50"/>
      <c r="HI196" s="51"/>
      <c r="HJ196" s="50"/>
      <c r="HK196" s="129"/>
      <c r="HL196" s="50"/>
      <c r="HM196" s="51"/>
      <c r="HN196" s="50"/>
      <c r="HO196" s="51"/>
      <c r="HP196" s="50"/>
      <c r="HQ196" s="51"/>
      <c r="HR196" s="52"/>
      <c r="HS196" s="48">
        <f t="shared" si="128"/>
        <v>0</v>
      </c>
      <c r="HT196" s="136"/>
      <c r="HU196" s="140"/>
      <c r="HV196" s="51"/>
      <c r="HW196" s="50"/>
      <c r="HX196" s="51"/>
      <c r="HY196" s="50"/>
      <c r="HZ196" s="129"/>
      <c r="IA196" s="50"/>
      <c r="IB196" s="51"/>
      <c r="IC196" s="50"/>
      <c r="ID196" s="51"/>
      <c r="IE196" s="50"/>
      <c r="IF196" s="129"/>
      <c r="IG196" s="50"/>
      <c r="IH196" s="129"/>
      <c r="II196" s="50"/>
      <c r="IJ196" s="51"/>
      <c r="IK196" s="52"/>
      <c r="IL196" s="48">
        <f t="shared" si="133"/>
        <v>0</v>
      </c>
      <c r="IM196" s="136"/>
      <c r="IN196" s="140"/>
      <c r="IO196" s="51"/>
      <c r="IP196" s="52"/>
      <c r="IQ196" s="48">
        <f t="shared" si="125"/>
        <v>0</v>
      </c>
      <c r="IR196" s="51"/>
      <c r="IS196" s="52"/>
      <c r="IT196" s="48">
        <f t="shared" si="148"/>
        <v>0</v>
      </c>
      <c r="IU196" s="136"/>
      <c r="IV196" s="140"/>
      <c r="IW196" s="51"/>
      <c r="IX196" s="50"/>
      <c r="IY196" s="129"/>
      <c r="IZ196" s="50"/>
      <c r="JA196" s="129"/>
      <c r="JB196" s="50"/>
      <c r="JC196" s="51"/>
      <c r="JD196" s="50"/>
      <c r="JE196" s="51"/>
      <c r="JF196" s="50"/>
      <c r="JG196" s="51"/>
      <c r="JH196" s="52"/>
      <c r="JI196" s="48">
        <f t="shared" si="129"/>
        <v>0</v>
      </c>
      <c r="JJ196" s="136"/>
      <c r="JK196" s="140"/>
      <c r="JL196" s="129"/>
      <c r="JM196" s="50"/>
      <c r="JN196" s="51"/>
      <c r="JO196" s="52"/>
      <c r="JP196" s="48">
        <f t="shared" si="127"/>
        <v>0</v>
      </c>
      <c r="JQ196" s="51"/>
      <c r="JR196" s="52"/>
    </row>
    <row r="197" spans="1:278" ht="15" hidden="1" customHeight="1" x14ac:dyDescent="0.3">
      <c r="B197" s="37">
        <v>9226</v>
      </c>
      <c r="C197" s="30" t="s">
        <v>589</v>
      </c>
      <c r="D197" s="38">
        <v>2011</v>
      </c>
      <c r="E197" s="62">
        <f t="shared" si="118"/>
        <v>28.5</v>
      </c>
      <c r="F197" s="47" t="s">
        <v>414</v>
      </c>
      <c r="G197" s="47"/>
      <c r="H197" s="47" t="s">
        <v>458</v>
      </c>
      <c r="I197" s="47" t="s">
        <v>459</v>
      </c>
      <c r="J197" s="48">
        <f t="shared" si="143"/>
        <v>0</v>
      </c>
      <c r="K197" s="49"/>
      <c r="L197" s="50"/>
      <c r="M197" s="51"/>
      <c r="N197" s="50"/>
      <c r="O197" s="51"/>
      <c r="P197" s="52"/>
      <c r="Q197" s="48">
        <f t="shared" si="119"/>
        <v>0</v>
      </c>
      <c r="R197" s="49"/>
      <c r="S197" s="52"/>
      <c r="T197" s="48">
        <f t="shared" si="120"/>
        <v>0</v>
      </c>
      <c r="U197" s="49"/>
      <c r="V197" s="50"/>
      <c r="W197" s="51"/>
      <c r="X197" s="52"/>
      <c r="Y197" s="53">
        <f t="shared" si="146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5">
        <f t="shared" si="121"/>
        <v>0</v>
      </c>
      <c r="AQ197" s="97"/>
      <c r="AR197" s="92"/>
      <c r="AS197" s="89">
        <f>AU197+AW197+AY197+BA197+BC197</f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 t="shared" si="137"/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147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>CJ197+CL197+CN197+CP197+CR197+CT197</f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>CW197+CY197+DA197+DC197+DE197</f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 t="shared" si="122"/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123"/>
        <v>0</v>
      </c>
      <c r="EZ197" s="51"/>
      <c r="FA197" s="50"/>
      <c r="FB197" s="51"/>
      <c r="FC197" s="52"/>
      <c r="FD197" s="53">
        <f t="shared" si="142"/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 t="shared" si="145"/>
        <v>0</v>
      </c>
      <c r="FR197" s="122"/>
      <c r="FS197" s="122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>GF197+GH197+GJ197+GL197+GN197</f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>GQ197+GS197+GU197+GW197+GY197+HA197+HC197</f>
        <v>0</v>
      </c>
      <c r="GP197" s="125"/>
      <c r="GQ197" s="125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 t="shared" si="144"/>
        <v>0</v>
      </c>
      <c r="HE197" s="125"/>
      <c r="HF197" s="125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128"/>
        <v>0</v>
      </c>
      <c r="HT197" s="136"/>
      <c r="HU197" s="140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9"/>
      <c r="IG197" s="50"/>
      <c r="IH197" s="129"/>
      <c r="II197" s="50"/>
      <c r="IJ197" s="51"/>
      <c r="IK197" s="52"/>
      <c r="IL197" s="48">
        <f t="shared" si="133"/>
        <v>0</v>
      </c>
      <c r="IM197" s="136"/>
      <c r="IN197" s="140"/>
      <c r="IO197" s="51"/>
      <c r="IP197" s="52"/>
      <c r="IQ197" s="48">
        <f t="shared" si="125"/>
        <v>0</v>
      </c>
      <c r="IR197" s="51"/>
      <c r="IS197" s="52"/>
      <c r="IT197" s="48">
        <f t="shared" si="148"/>
        <v>0</v>
      </c>
      <c r="IU197" s="136"/>
      <c r="IV197" s="140"/>
      <c r="IW197" s="51"/>
      <c r="IX197" s="50"/>
      <c r="IY197" s="51"/>
      <c r="IZ197" s="50"/>
      <c r="JA197" s="129"/>
      <c r="JB197" s="50"/>
      <c r="JC197" s="51"/>
      <c r="JD197" s="50"/>
      <c r="JE197" s="51"/>
      <c r="JF197" s="50"/>
      <c r="JG197" s="51"/>
      <c r="JH197" s="52"/>
      <c r="JI197" s="48">
        <f t="shared" si="129"/>
        <v>0</v>
      </c>
      <c r="JJ197" s="136"/>
      <c r="JK197" s="140"/>
      <c r="JL197" s="51"/>
      <c r="JM197" s="50"/>
      <c r="JN197" s="51"/>
      <c r="JO197" s="52"/>
      <c r="JP197" s="48">
        <f t="shared" si="127"/>
        <v>0</v>
      </c>
      <c r="JQ197" s="51"/>
      <c r="JR197" s="52"/>
    </row>
    <row r="198" spans="1:278" ht="15" customHeight="1" x14ac:dyDescent="0.3">
      <c r="A198" s="176"/>
      <c r="B198" s="177">
        <v>7159</v>
      </c>
      <c r="C198" s="178" t="s">
        <v>190</v>
      </c>
      <c r="D198" s="179">
        <v>2008</v>
      </c>
      <c r="E198" s="180">
        <f t="shared" si="118"/>
        <v>14</v>
      </c>
      <c r="F198" s="181" t="s">
        <v>412</v>
      </c>
      <c r="G198" s="181"/>
      <c r="H198" s="47" t="s">
        <v>755</v>
      </c>
      <c r="I198" s="47"/>
      <c r="J198" s="182">
        <f t="shared" si="143"/>
        <v>0</v>
      </c>
      <c r="K198" s="49"/>
      <c r="L198" s="50"/>
      <c r="M198" s="51"/>
      <c r="N198" s="50"/>
      <c r="O198" s="51"/>
      <c r="P198" s="52"/>
      <c r="Q198" s="182">
        <f t="shared" si="119"/>
        <v>0</v>
      </c>
      <c r="R198" s="49"/>
      <c r="S198" s="52"/>
      <c r="T198" s="48">
        <f t="shared" si="120"/>
        <v>0</v>
      </c>
      <c r="U198" s="49"/>
      <c r="V198" s="50"/>
      <c r="W198" s="51"/>
      <c r="X198" s="52"/>
      <c r="Y198" s="183">
        <f t="shared" si="146"/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8"/>
      <c r="AP198" s="95">
        <f t="shared" si="121"/>
        <v>0</v>
      </c>
      <c r="AQ198" s="97"/>
      <c r="AR198" s="92"/>
      <c r="AS198" s="89"/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83">
        <f t="shared" si="137"/>
        <v>0</v>
      </c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83">
        <f t="shared" si="147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/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/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183">
        <f t="shared" si="122"/>
        <v>0</v>
      </c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123"/>
        <v>0</v>
      </c>
      <c r="EZ198" s="51"/>
      <c r="FA198" s="50"/>
      <c r="FB198" s="51"/>
      <c r="FC198" s="52"/>
      <c r="FD198" s="183">
        <f t="shared" si="142"/>
        <v>0</v>
      </c>
      <c r="FE198" s="51"/>
      <c r="FF198" s="50"/>
      <c r="FG198" s="51"/>
      <c r="FH198" s="50"/>
      <c r="FI198" s="51"/>
      <c r="FJ198" s="50"/>
      <c r="FK198" s="51"/>
      <c r="FL198" s="50"/>
      <c r="FM198" s="51"/>
      <c r="FN198" s="50"/>
      <c r="FO198" s="51"/>
      <c r="FP198" s="52"/>
      <c r="FQ198" s="183">
        <f>FS198+FU198+FW198+GA198+GC198</f>
        <v>14</v>
      </c>
      <c r="FR198" s="153"/>
      <c r="FS198" s="150"/>
      <c r="FT198" s="51"/>
      <c r="FU198" s="50"/>
      <c r="FV198" s="51"/>
      <c r="FW198" s="50"/>
      <c r="FX198" s="18">
        <v>6</v>
      </c>
      <c r="FY198" s="17">
        <f>15*0.7</f>
        <v>10.5</v>
      </c>
      <c r="FZ198" s="51"/>
      <c r="GA198" s="50"/>
      <c r="GB198" s="51">
        <v>4</v>
      </c>
      <c r="GC198" s="52">
        <f>20*0.7</f>
        <v>14</v>
      </c>
      <c r="GD198" s="53"/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/>
      <c r="GP198" s="136"/>
      <c r="GQ198" s="140"/>
      <c r="GR198" s="51"/>
      <c r="GS198" s="50"/>
      <c r="GT198" s="51"/>
      <c r="GU198" s="50"/>
      <c r="GV198" s="129"/>
      <c r="GW198" s="50"/>
      <c r="GX198" s="51"/>
      <c r="GY198" s="50"/>
      <c r="GZ198" s="51"/>
      <c r="HA198" s="50"/>
      <c r="HB198" s="51"/>
      <c r="HC198" s="52"/>
      <c r="HD198" s="182">
        <f t="shared" si="144"/>
        <v>0</v>
      </c>
      <c r="HE198" s="136"/>
      <c r="HF198" s="140"/>
      <c r="HG198" s="51"/>
      <c r="HH198" s="50"/>
      <c r="HI198" s="51"/>
      <c r="HJ198" s="50"/>
      <c r="HK198" s="129"/>
      <c r="HL198" s="50"/>
      <c r="HM198" s="51"/>
      <c r="HN198" s="50"/>
      <c r="HO198" s="51"/>
      <c r="HP198" s="50"/>
      <c r="HQ198" s="51"/>
      <c r="HR198" s="52"/>
      <c r="HS198" s="48">
        <f t="shared" si="128"/>
        <v>0</v>
      </c>
      <c r="HT198" s="136"/>
      <c r="HU198" s="140"/>
      <c r="HV198" s="51"/>
      <c r="HW198" s="50"/>
      <c r="HX198" s="51"/>
      <c r="HY198" s="50"/>
      <c r="HZ198" s="129"/>
      <c r="IA198" s="50"/>
      <c r="IB198" s="51"/>
      <c r="IC198" s="50"/>
      <c r="ID198" s="51"/>
      <c r="IE198" s="50"/>
      <c r="IF198" s="129"/>
      <c r="IG198" s="50"/>
      <c r="IH198" s="129"/>
      <c r="II198" s="50"/>
      <c r="IJ198" s="51"/>
      <c r="IK198" s="52"/>
      <c r="IL198" s="182">
        <f t="shared" si="133"/>
        <v>0</v>
      </c>
      <c r="IM198" s="136"/>
      <c r="IN198" s="140"/>
      <c r="IO198" s="51"/>
      <c r="IP198" s="52"/>
      <c r="IQ198" s="182">
        <f t="shared" si="125"/>
        <v>0</v>
      </c>
      <c r="IR198" s="51"/>
      <c r="IS198" s="52"/>
      <c r="IT198" s="182">
        <f t="shared" si="148"/>
        <v>0</v>
      </c>
      <c r="IU198" s="136"/>
      <c r="IV198" s="140"/>
      <c r="IW198" s="51"/>
      <c r="IX198" s="50"/>
      <c r="IY198" s="129"/>
      <c r="IZ198" s="50"/>
      <c r="JA198" s="129"/>
      <c r="JB198" s="50"/>
      <c r="JC198" s="51"/>
      <c r="JD198" s="50"/>
      <c r="JE198" s="51"/>
      <c r="JF198" s="50"/>
      <c r="JG198" s="51"/>
      <c r="JH198" s="52"/>
      <c r="JI198" s="182">
        <f t="shared" si="129"/>
        <v>0</v>
      </c>
      <c r="JJ198" s="136"/>
      <c r="JK198" s="140"/>
      <c r="JL198" s="129"/>
      <c r="JM198" s="50"/>
      <c r="JN198" s="51"/>
      <c r="JO198" s="52"/>
      <c r="JP198" s="182">
        <f t="shared" si="127"/>
        <v>0</v>
      </c>
      <c r="JQ198" s="51"/>
      <c r="JR198" s="52"/>
    </row>
    <row r="199" spans="1:278" ht="15" customHeight="1" x14ac:dyDescent="0.3">
      <c r="B199" s="37">
        <v>6808</v>
      </c>
      <c r="C199" s="30" t="s">
        <v>855</v>
      </c>
      <c r="D199" s="38">
        <v>2008</v>
      </c>
      <c r="E199" s="62">
        <f t="shared" si="118"/>
        <v>14</v>
      </c>
      <c r="F199" s="47" t="s">
        <v>409</v>
      </c>
      <c r="G199" s="47"/>
      <c r="H199" s="47" t="s">
        <v>735</v>
      </c>
      <c r="I199" s="47"/>
      <c r="J199" s="48">
        <f t="shared" si="143"/>
        <v>0</v>
      </c>
      <c r="K199" s="49"/>
      <c r="L199" s="50"/>
      <c r="M199" s="51"/>
      <c r="N199" s="50"/>
      <c r="O199" s="51"/>
      <c r="P199" s="52"/>
      <c r="Q199" s="48">
        <f t="shared" si="119"/>
        <v>0</v>
      </c>
      <c r="R199" s="49"/>
      <c r="S199" s="52"/>
      <c r="T199" s="48">
        <f t="shared" si="120"/>
        <v>0</v>
      </c>
      <c r="U199" s="49"/>
      <c r="V199" s="50"/>
      <c r="W199" s="51"/>
      <c r="X199" s="52"/>
      <c r="Y199" s="53">
        <f t="shared" si="146"/>
        <v>0</v>
      </c>
      <c r="Z199" s="54"/>
      <c r="AA199" s="55"/>
      <c r="AB199" s="54"/>
      <c r="AC199" s="55"/>
      <c r="AD199" s="54"/>
      <c r="AE199" s="55"/>
      <c r="AF199" s="54"/>
      <c r="AG199" s="55"/>
      <c r="AH199" s="54"/>
      <c r="AI199" s="55"/>
      <c r="AJ199" s="54"/>
      <c r="AK199" s="55"/>
      <c r="AL199" s="54"/>
      <c r="AM199" s="55"/>
      <c r="AN199" s="54"/>
      <c r="AO199" s="88"/>
      <c r="AP199" s="95">
        <f t="shared" si="121"/>
        <v>0</v>
      </c>
      <c r="AQ199" s="97"/>
      <c r="AR199" s="92"/>
      <c r="AS199" s="89"/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>
        <f t="shared" si="137"/>
        <v>0</v>
      </c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147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/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/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>
        <f t="shared" si="122"/>
        <v>0</v>
      </c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0"/>
      <c r="ET199" s="50"/>
      <c r="EU199" s="50"/>
      <c r="EV199" s="50"/>
      <c r="EW199" s="51"/>
      <c r="EX199" s="52"/>
      <c r="EY199" s="53">
        <f t="shared" si="123"/>
        <v>0</v>
      </c>
      <c r="EZ199" s="51"/>
      <c r="FA199" s="50"/>
      <c r="FB199" s="51"/>
      <c r="FC199" s="52"/>
      <c r="FD199" s="53">
        <f t="shared" si="142"/>
        <v>0</v>
      </c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>
        <f>FS199+FU199+FW199+FY199+GA199</f>
        <v>14</v>
      </c>
      <c r="FR199" s="153"/>
      <c r="FS199" s="150"/>
      <c r="FT199" s="51"/>
      <c r="FU199" s="50"/>
      <c r="FV199" s="51"/>
      <c r="FW199" s="50"/>
      <c r="FX199" s="51">
        <v>4</v>
      </c>
      <c r="FY199" s="50">
        <f>20*0.7</f>
        <v>14</v>
      </c>
      <c r="FZ199" s="51"/>
      <c r="GA199" s="50"/>
      <c r="GB199" s="18">
        <v>7</v>
      </c>
      <c r="GC199" s="124">
        <f>12*0.7</f>
        <v>8.3999999999999986</v>
      </c>
      <c r="GD199" s="53"/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/>
      <c r="GP199" s="136"/>
      <c r="GQ199" s="140"/>
      <c r="GR199" s="51"/>
      <c r="GS199" s="50"/>
      <c r="GT199" s="51"/>
      <c r="GU199" s="50"/>
      <c r="GV199" s="129"/>
      <c r="GW199" s="50"/>
      <c r="GX199" s="51"/>
      <c r="GY199" s="50"/>
      <c r="GZ199" s="51"/>
      <c r="HA199" s="50"/>
      <c r="HB199" s="51"/>
      <c r="HC199" s="52"/>
      <c r="HD199" s="48">
        <f t="shared" si="144"/>
        <v>0</v>
      </c>
      <c r="HE199" s="136"/>
      <c r="HF199" s="140"/>
      <c r="HG199" s="51"/>
      <c r="HH199" s="50"/>
      <c r="HI199" s="51"/>
      <c r="HJ199" s="50"/>
      <c r="HK199" s="129"/>
      <c r="HL199" s="50"/>
      <c r="HM199" s="51"/>
      <c r="HN199" s="50"/>
      <c r="HO199" s="51"/>
      <c r="HP199" s="50"/>
      <c r="HQ199" s="51"/>
      <c r="HR199" s="52"/>
      <c r="HS199" s="48">
        <f t="shared" si="128"/>
        <v>0</v>
      </c>
      <c r="HT199" s="136"/>
      <c r="HU199" s="140"/>
      <c r="HV199" s="51"/>
      <c r="HW199" s="50"/>
      <c r="HX199" s="51"/>
      <c r="HY199" s="50"/>
      <c r="HZ199" s="129"/>
      <c r="IA199" s="50"/>
      <c r="IB199" s="51"/>
      <c r="IC199" s="50"/>
      <c r="ID199" s="51"/>
      <c r="IE199" s="50"/>
      <c r="IF199" s="129"/>
      <c r="IG199" s="50"/>
      <c r="IH199" s="129"/>
      <c r="II199" s="50"/>
      <c r="IJ199" s="51"/>
      <c r="IK199" s="52"/>
      <c r="IL199" s="48">
        <f t="shared" si="133"/>
        <v>0</v>
      </c>
      <c r="IM199" s="136"/>
      <c r="IN199" s="140"/>
      <c r="IO199" s="51"/>
      <c r="IP199" s="52"/>
      <c r="IQ199" s="48">
        <f t="shared" si="125"/>
        <v>0</v>
      </c>
      <c r="IR199" s="51"/>
      <c r="IS199" s="52"/>
      <c r="IT199" s="48">
        <f t="shared" si="148"/>
        <v>0</v>
      </c>
      <c r="IU199" s="136"/>
      <c r="IV199" s="140"/>
      <c r="IW199" s="51"/>
      <c r="IX199" s="50"/>
      <c r="IY199" s="129"/>
      <c r="IZ199" s="50"/>
      <c r="JA199" s="129"/>
      <c r="JB199" s="50"/>
      <c r="JC199" s="51"/>
      <c r="JD199" s="50"/>
      <c r="JE199" s="51"/>
      <c r="JF199" s="50"/>
      <c r="JG199" s="51"/>
      <c r="JH199" s="52"/>
      <c r="JI199" s="48">
        <f t="shared" si="129"/>
        <v>0</v>
      </c>
      <c r="JJ199" s="136"/>
      <c r="JK199" s="140"/>
      <c r="JL199" s="129"/>
      <c r="JM199" s="50"/>
      <c r="JN199" s="51"/>
      <c r="JO199" s="52"/>
      <c r="JP199" s="48">
        <f t="shared" si="127"/>
        <v>0</v>
      </c>
      <c r="JQ199" s="51"/>
      <c r="JR199" s="52"/>
    </row>
    <row r="200" spans="1:278" ht="15" hidden="1" customHeight="1" x14ac:dyDescent="0.3">
      <c r="B200" s="37">
        <v>2295</v>
      </c>
      <c r="C200" s="30" t="s">
        <v>69</v>
      </c>
      <c r="D200" s="39">
        <v>2002</v>
      </c>
      <c r="E200" s="62">
        <f t="shared" si="118"/>
        <v>27.6</v>
      </c>
      <c r="F200" s="47" t="s">
        <v>427</v>
      </c>
      <c r="G200" s="47"/>
      <c r="H200" s="47" t="s">
        <v>568</v>
      </c>
      <c r="I200" s="127" t="s">
        <v>874</v>
      </c>
      <c r="J200" s="48">
        <f t="shared" si="143"/>
        <v>0</v>
      </c>
      <c r="K200" s="49"/>
      <c r="L200" s="50"/>
      <c r="M200" s="51"/>
      <c r="N200" s="50"/>
      <c r="O200" s="51"/>
      <c r="P200" s="52"/>
      <c r="Q200" s="48">
        <f t="shared" si="119"/>
        <v>0</v>
      </c>
      <c r="R200" s="49"/>
      <c r="S200" s="52"/>
      <c r="T200" s="48">
        <f t="shared" si="120"/>
        <v>0</v>
      </c>
      <c r="U200" s="49"/>
      <c r="V200" s="50"/>
      <c r="W200" s="51"/>
      <c r="X200" s="52"/>
      <c r="Y200" s="53">
        <f t="shared" si="146"/>
        <v>0</v>
      </c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114"/>
      <c r="AM200" s="55"/>
      <c r="AN200" s="54"/>
      <c r="AO200" s="88"/>
      <c r="AP200" s="95">
        <f t="shared" si="121"/>
        <v>0</v>
      </c>
      <c r="AQ200" s="97"/>
      <c r="AR200" s="92"/>
      <c r="AS200" s="89">
        <f>AU200+AW200+AY200+BA200+BC200</f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>
        <f t="shared" si="137"/>
        <v>0</v>
      </c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>
        <f t="shared" si="147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>
        <f>CJ200+CL200+CN200+CP200+CR200+CT200</f>
        <v>0</v>
      </c>
      <c r="CI200" s="51"/>
      <c r="CJ200" s="50"/>
      <c r="CK200" s="51"/>
      <c r="CL200" s="50"/>
      <c r="CM200" s="51"/>
      <c r="CN200" s="50"/>
      <c r="CO200" s="51"/>
      <c r="CP200" s="50"/>
      <c r="CQ200" s="51"/>
      <c r="CR200" s="50"/>
      <c r="CS200" s="51"/>
      <c r="CT200" s="52"/>
      <c r="CU200" s="53">
        <f>CW200+CY200+DA200+DC200+DE200</f>
        <v>0</v>
      </c>
      <c r="CV200" s="51"/>
      <c r="CW200" s="50"/>
      <c r="CX200" s="51"/>
      <c r="CY200" s="50"/>
      <c r="CZ200" s="51"/>
      <c r="DA200" s="50"/>
      <c r="DB200" s="51"/>
      <c r="DC200" s="50"/>
      <c r="DD200" s="51"/>
      <c r="DE200" s="52"/>
      <c r="DF200" s="53">
        <f t="shared" si="122"/>
        <v>0</v>
      </c>
      <c r="DG200" s="51"/>
      <c r="DH200" s="50"/>
      <c r="DI200" s="51"/>
      <c r="DJ200" s="50"/>
      <c r="DK200" s="51"/>
      <c r="DL200" s="52"/>
      <c r="DM200" s="53">
        <f>DO200+DQ200+DS200+DU200+DW200+DY200+EA200+EC200</f>
        <v>0</v>
      </c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1"/>
      <c r="DY200" s="50"/>
      <c r="DZ200" s="51"/>
      <c r="EA200" s="50"/>
      <c r="EB200" s="51"/>
      <c r="EC200" s="52"/>
      <c r="ED200" s="53">
        <f>EF200+EH200+EJ200+EL200+EN200+EP200+ER200+ET200+EV200+EX200</f>
        <v>0</v>
      </c>
      <c r="EE200" s="51"/>
      <c r="EF200" s="50"/>
      <c r="EG200" s="51"/>
      <c r="EH200" s="50"/>
      <c r="EI200" s="51"/>
      <c r="EJ200" s="50"/>
      <c r="EK200" s="51"/>
      <c r="EL200" s="50"/>
      <c r="EM200" s="51"/>
      <c r="EN200" s="50"/>
      <c r="EO200" s="51"/>
      <c r="EP200" s="50"/>
      <c r="EQ200" s="51"/>
      <c r="ER200" s="50"/>
      <c r="ES200" s="50"/>
      <c r="ET200" s="50"/>
      <c r="EU200" s="50"/>
      <c r="EV200" s="50"/>
      <c r="EW200" s="51"/>
      <c r="EX200" s="52"/>
      <c r="EY200" s="53">
        <f t="shared" si="123"/>
        <v>0</v>
      </c>
      <c r="EZ200" s="51"/>
      <c r="FA200" s="50"/>
      <c r="FB200" s="51"/>
      <c r="FC200" s="52"/>
      <c r="FD200" s="53">
        <f t="shared" si="142"/>
        <v>0</v>
      </c>
      <c r="FE200" s="51"/>
      <c r="FF200" s="50"/>
      <c r="FG200" s="51"/>
      <c r="FH200" s="50"/>
      <c r="FI200" s="51"/>
      <c r="FJ200" s="50"/>
      <c r="FK200" s="51"/>
      <c r="FL200" s="50"/>
      <c r="FM200" s="51"/>
      <c r="FN200" s="50"/>
      <c r="FO200" s="51"/>
      <c r="FP200" s="52"/>
      <c r="FQ200" s="53">
        <f>FS200+FU200+FW200+FY200+GA200+GC200</f>
        <v>0</v>
      </c>
      <c r="FR200" s="122"/>
      <c r="FS200" s="122"/>
      <c r="FT200" s="51"/>
      <c r="FU200" s="50"/>
      <c r="FV200" s="51"/>
      <c r="FW200" s="50"/>
      <c r="FX200" s="50"/>
      <c r="FY200" s="50"/>
      <c r="FZ200" s="50"/>
      <c r="GA200" s="50"/>
      <c r="GB200" s="51"/>
      <c r="GC200" s="52"/>
      <c r="GD200" s="53">
        <f>GF200+GH200+GJ200+GL200+GN200</f>
        <v>0</v>
      </c>
      <c r="GE200" s="51"/>
      <c r="GF200" s="50"/>
      <c r="GG200" s="51"/>
      <c r="GH200" s="50"/>
      <c r="GI200" s="51"/>
      <c r="GJ200" s="50"/>
      <c r="GK200" s="51"/>
      <c r="GL200" s="50"/>
      <c r="GM200" s="51"/>
      <c r="GN200" s="52"/>
      <c r="GO200" s="48">
        <f>GQ200+GS200+GU200+GY200+HA200+HC200</f>
        <v>27.6</v>
      </c>
      <c r="GP200" s="136"/>
      <c r="GQ200" s="140"/>
      <c r="GR200" s="51"/>
      <c r="GS200" s="50"/>
      <c r="GT200" s="51"/>
      <c r="GU200" s="50"/>
      <c r="GV200" s="133">
        <v>7</v>
      </c>
      <c r="GW200" s="18" t="s">
        <v>65</v>
      </c>
      <c r="GX200" s="101">
        <v>6</v>
      </c>
      <c r="GY200" s="102">
        <f>15*0.8*1.5</f>
        <v>18</v>
      </c>
      <c r="GZ200" s="51">
        <v>7</v>
      </c>
      <c r="HA200" s="50">
        <f>12*0.8</f>
        <v>9.6000000000000014</v>
      </c>
      <c r="HB200" s="51"/>
      <c r="HC200" s="52"/>
      <c r="HD200" s="48">
        <f t="shared" si="144"/>
        <v>0</v>
      </c>
      <c r="HE200" s="136"/>
      <c r="HF200" s="140"/>
      <c r="HG200" s="51"/>
      <c r="HH200" s="50"/>
      <c r="HI200" s="51"/>
      <c r="HJ200" s="50"/>
      <c r="HK200" s="129"/>
      <c r="HL200" s="51"/>
      <c r="HM200" s="51"/>
      <c r="HN200" s="50"/>
      <c r="HO200" s="51"/>
      <c r="HP200" s="50"/>
      <c r="HQ200" s="51"/>
      <c r="HR200" s="52"/>
      <c r="HS200" s="48">
        <f t="shared" si="128"/>
        <v>0</v>
      </c>
      <c r="HT200" s="136"/>
      <c r="HU200" s="140"/>
      <c r="HV200" s="51"/>
      <c r="HW200" s="50"/>
      <c r="HX200" s="51"/>
      <c r="HY200" s="50"/>
      <c r="HZ200" s="129"/>
      <c r="IA200" s="51"/>
      <c r="IB200" s="51"/>
      <c r="IC200" s="51"/>
      <c r="ID200" s="51"/>
      <c r="IE200" s="50"/>
      <c r="IF200" s="129"/>
      <c r="IG200" s="50"/>
      <c r="IH200" s="129"/>
      <c r="II200" s="50"/>
      <c r="IJ200" s="51"/>
      <c r="IK200" s="52"/>
      <c r="IL200" s="48">
        <f t="shared" si="133"/>
        <v>0</v>
      </c>
      <c r="IM200" s="136"/>
      <c r="IN200" s="140"/>
      <c r="IO200" s="51"/>
      <c r="IP200" s="52"/>
      <c r="IQ200" s="48">
        <f t="shared" si="125"/>
        <v>0</v>
      </c>
      <c r="IR200" s="51"/>
      <c r="IS200" s="52"/>
      <c r="IT200" s="48">
        <f t="shared" si="148"/>
        <v>0</v>
      </c>
      <c r="IU200" s="136"/>
      <c r="IV200" s="140"/>
      <c r="IW200" s="51"/>
      <c r="IX200" s="50"/>
      <c r="IY200" s="129"/>
      <c r="IZ200" s="51"/>
      <c r="JA200" s="129"/>
      <c r="JB200" s="51"/>
      <c r="JC200" s="51"/>
      <c r="JD200" s="51"/>
      <c r="JE200" s="51"/>
      <c r="JF200" s="51"/>
      <c r="JG200" s="51"/>
      <c r="JH200" s="52"/>
      <c r="JI200" s="48">
        <f t="shared" si="129"/>
        <v>0</v>
      </c>
      <c r="JJ200" s="136"/>
      <c r="JK200" s="140"/>
      <c r="JL200" s="129"/>
      <c r="JM200" s="51"/>
      <c r="JN200" s="51"/>
      <c r="JO200" s="52"/>
      <c r="JP200" s="48">
        <f t="shared" si="127"/>
        <v>0</v>
      </c>
      <c r="JQ200" s="51"/>
      <c r="JR200" s="52"/>
    </row>
    <row r="201" spans="1:278" ht="15" customHeight="1" x14ac:dyDescent="0.3">
      <c r="A201" s="176"/>
      <c r="B201" s="177">
        <v>6844</v>
      </c>
      <c r="C201" s="178" t="s">
        <v>251</v>
      </c>
      <c r="D201" s="179">
        <v>2009</v>
      </c>
      <c r="E201" s="180">
        <f t="shared" si="118"/>
        <v>14</v>
      </c>
      <c r="F201" s="181" t="s">
        <v>697</v>
      </c>
      <c r="G201" s="181"/>
      <c r="H201" s="47" t="s">
        <v>802</v>
      </c>
      <c r="I201" s="47" t="s">
        <v>803</v>
      </c>
      <c r="J201" s="182">
        <f t="shared" si="143"/>
        <v>0</v>
      </c>
      <c r="K201" s="49"/>
      <c r="L201" s="50"/>
      <c r="M201" s="51"/>
      <c r="N201" s="50"/>
      <c r="O201" s="51"/>
      <c r="P201" s="52"/>
      <c r="Q201" s="182">
        <f t="shared" si="119"/>
        <v>0</v>
      </c>
      <c r="R201" s="49"/>
      <c r="S201" s="52"/>
      <c r="T201" s="48">
        <f t="shared" si="120"/>
        <v>0</v>
      </c>
      <c r="U201" s="49"/>
      <c r="V201" s="50"/>
      <c r="W201" s="51"/>
      <c r="X201" s="52"/>
      <c r="Y201" s="183">
        <f t="shared" si="146"/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05"/>
      <c r="AM201" s="55"/>
      <c r="AN201" s="54"/>
      <c r="AO201" s="88"/>
      <c r="AP201" s="95">
        <f t="shared" si="121"/>
        <v>0</v>
      </c>
      <c r="AQ201" s="97"/>
      <c r="AR201" s="92"/>
      <c r="AS201" s="89"/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83">
        <f t="shared" si="137"/>
        <v>0</v>
      </c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83">
        <f t="shared" si="147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/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/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183">
        <f t="shared" si="122"/>
        <v>0</v>
      </c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1"/>
      <c r="ET201" s="50"/>
      <c r="EU201" s="51"/>
      <c r="EV201" s="50"/>
      <c r="EW201" s="51"/>
      <c r="EX201" s="52"/>
      <c r="EY201" s="53">
        <f t="shared" si="123"/>
        <v>0</v>
      </c>
      <c r="EZ201" s="51"/>
      <c r="FA201" s="50"/>
      <c r="FB201" s="51"/>
      <c r="FC201" s="52"/>
      <c r="FD201" s="183">
        <f t="shared" si="142"/>
        <v>0</v>
      </c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183">
        <f>FS201+FU201+FW201+GC201</f>
        <v>14</v>
      </c>
      <c r="FR201" s="153">
        <v>8</v>
      </c>
      <c r="FS201" s="150">
        <f>20*0.7</f>
        <v>14</v>
      </c>
      <c r="FT201" s="51"/>
      <c r="FU201" s="50"/>
      <c r="FV201" s="51"/>
      <c r="FW201" s="50"/>
      <c r="FX201" s="18">
        <v>8</v>
      </c>
      <c r="FY201" s="17">
        <f>10*0.7</f>
        <v>7</v>
      </c>
      <c r="FZ201" s="18">
        <v>9</v>
      </c>
      <c r="GA201" s="18" t="s">
        <v>65</v>
      </c>
      <c r="GB201" s="51"/>
      <c r="GC201" s="52"/>
      <c r="GD201" s="53"/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/>
      <c r="GP201" s="136"/>
      <c r="GQ201" s="140"/>
      <c r="GR201" s="51"/>
      <c r="GS201" s="50"/>
      <c r="GT201" s="51"/>
      <c r="GU201" s="50"/>
      <c r="GV201" s="129"/>
      <c r="GW201" s="50"/>
      <c r="GX201" s="51"/>
      <c r="GY201" s="50"/>
      <c r="GZ201" s="51"/>
      <c r="HA201" s="51"/>
      <c r="HB201" s="51"/>
      <c r="HC201" s="52"/>
      <c r="HD201" s="182">
        <f t="shared" si="144"/>
        <v>0</v>
      </c>
      <c r="HE201" s="136"/>
      <c r="HF201" s="140"/>
      <c r="HG201" s="51"/>
      <c r="HH201" s="50"/>
      <c r="HI201" s="51"/>
      <c r="HJ201" s="50"/>
      <c r="HK201" s="129"/>
      <c r="HL201" s="50"/>
      <c r="HM201" s="51"/>
      <c r="HN201" s="50"/>
      <c r="HO201" s="51"/>
      <c r="HP201" s="51"/>
      <c r="HQ201" s="51"/>
      <c r="HR201" s="52"/>
      <c r="HS201" s="48">
        <f t="shared" si="128"/>
        <v>0</v>
      </c>
      <c r="HT201" s="136"/>
      <c r="HU201" s="140"/>
      <c r="HV201" s="51"/>
      <c r="HW201" s="50"/>
      <c r="HX201" s="51"/>
      <c r="HY201" s="50"/>
      <c r="HZ201" s="129"/>
      <c r="IA201" s="50"/>
      <c r="IB201" s="51"/>
      <c r="IC201" s="50"/>
      <c r="ID201" s="51"/>
      <c r="IE201" s="50"/>
      <c r="IF201" s="129"/>
      <c r="IG201" s="50"/>
      <c r="IH201" s="129"/>
      <c r="II201" s="51"/>
      <c r="IJ201" s="51"/>
      <c r="IK201" s="52"/>
      <c r="IL201" s="182">
        <f t="shared" si="133"/>
        <v>0</v>
      </c>
      <c r="IM201" s="136"/>
      <c r="IN201" s="140"/>
      <c r="IO201" s="51"/>
      <c r="IP201" s="52"/>
      <c r="IQ201" s="182">
        <f t="shared" si="125"/>
        <v>0</v>
      </c>
      <c r="IR201" s="51"/>
      <c r="IS201" s="52"/>
      <c r="IT201" s="182">
        <f t="shared" si="148"/>
        <v>0</v>
      </c>
      <c r="IU201" s="136"/>
      <c r="IV201" s="140"/>
      <c r="IW201" s="51"/>
      <c r="IX201" s="50"/>
      <c r="IY201" s="129"/>
      <c r="IZ201" s="50"/>
      <c r="JA201" s="129"/>
      <c r="JB201" s="50"/>
      <c r="JC201" s="51"/>
      <c r="JD201" s="50"/>
      <c r="JE201" s="51"/>
      <c r="JF201" s="50"/>
      <c r="JG201" s="51"/>
      <c r="JH201" s="52"/>
      <c r="JI201" s="182">
        <f t="shared" si="129"/>
        <v>0</v>
      </c>
      <c r="JJ201" s="136"/>
      <c r="JK201" s="140"/>
      <c r="JL201" s="129"/>
      <c r="JM201" s="50"/>
      <c r="JN201" s="51"/>
      <c r="JO201" s="52"/>
      <c r="JP201" s="182">
        <f t="shared" si="127"/>
        <v>0</v>
      </c>
      <c r="JQ201" s="51"/>
      <c r="JR201" s="52"/>
    </row>
    <row r="202" spans="1:278" ht="15" customHeight="1" x14ac:dyDescent="0.3">
      <c r="A202" s="27">
        <v>88</v>
      </c>
      <c r="B202" s="37">
        <v>6596</v>
      </c>
      <c r="C202" s="30" t="s">
        <v>226</v>
      </c>
      <c r="D202" s="38">
        <v>2008</v>
      </c>
      <c r="E202" s="62">
        <f t="shared" ref="E202:E265" si="149">J202+Q202+T202+Y202+AP202+AS202+BD202+BQ202+CH202+CU202+DF202+DM202+ED202+EY202+FD202+FQ202+GD202+GO202+HD202+HS202+IL202+IQ202+IT202+JI202+JP202</f>
        <v>12.6</v>
      </c>
      <c r="F202" s="47" t="s">
        <v>414</v>
      </c>
      <c r="G202" s="47"/>
      <c r="H202" s="47" t="s">
        <v>726</v>
      </c>
      <c r="I202" s="47" t="s">
        <v>433</v>
      </c>
      <c r="J202" s="48">
        <f t="shared" si="143"/>
        <v>0</v>
      </c>
      <c r="K202" s="49"/>
      <c r="L202" s="50"/>
      <c r="M202" s="51"/>
      <c r="N202" s="50"/>
      <c r="O202" s="51"/>
      <c r="P202" s="52"/>
      <c r="Q202" s="48">
        <f t="shared" ref="Q202:Q265" si="150">S202</f>
        <v>0</v>
      </c>
      <c r="R202" s="49"/>
      <c r="S202" s="52"/>
      <c r="T202" s="48">
        <f t="shared" ref="T202:T265" si="151">V202+X202</f>
        <v>0</v>
      </c>
      <c r="U202" s="49"/>
      <c r="V202" s="50"/>
      <c r="W202" s="51"/>
      <c r="X202" s="52"/>
      <c r="Y202" s="53">
        <f t="shared" si="146"/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5"/>
      <c r="AM202" s="55"/>
      <c r="AN202" s="54"/>
      <c r="AO202" s="88"/>
      <c r="AP202" s="95">
        <f t="shared" ref="AP202:AP265" si="152">AR202</f>
        <v>0</v>
      </c>
      <c r="AQ202" s="97"/>
      <c r="AR202" s="92"/>
      <c r="AS202" s="89"/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>
        <f t="shared" si="137"/>
        <v>0</v>
      </c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147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/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/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>
        <f t="shared" ref="DF202:DF265" si="153">DH202+DJ202+DL202</f>
        <v>0</v>
      </c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ref="EY202:EY265" si="154">FA202+FC202</f>
        <v>0</v>
      </c>
      <c r="EZ202" s="51"/>
      <c r="FA202" s="50"/>
      <c r="FB202" s="51"/>
      <c r="FC202" s="52"/>
      <c r="FD202" s="53">
        <f t="shared" si="142"/>
        <v>0</v>
      </c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>
        <f>FS202+FW202+FY202+GA202</f>
        <v>12.6</v>
      </c>
      <c r="FR202" s="153"/>
      <c r="FS202" s="150"/>
      <c r="FT202" s="18">
        <v>8</v>
      </c>
      <c r="FU202" s="17">
        <f>15*0.7</f>
        <v>10.5</v>
      </c>
      <c r="FV202" s="51"/>
      <c r="FW202" s="50"/>
      <c r="FX202" s="51">
        <v>5</v>
      </c>
      <c r="FY202" s="50">
        <f>18*0.7</f>
        <v>12.6</v>
      </c>
      <c r="FZ202" s="51"/>
      <c r="GA202" s="50"/>
      <c r="GB202" s="18">
        <v>5</v>
      </c>
      <c r="GC202" s="124">
        <f>18*0.7</f>
        <v>12.6</v>
      </c>
      <c r="GD202" s="53"/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/>
      <c r="GP202" s="136"/>
      <c r="GQ202" s="140"/>
      <c r="GR202" s="51"/>
      <c r="GS202" s="50"/>
      <c r="GT202" s="51"/>
      <c r="GU202" s="50"/>
      <c r="GV202" s="129"/>
      <c r="GW202" s="50"/>
      <c r="GX202" s="51"/>
      <c r="GY202" s="50"/>
      <c r="GZ202" s="51"/>
      <c r="HA202" s="50"/>
      <c r="HB202" s="51"/>
      <c r="HC202" s="52"/>
      <c r="HD202" s="48">
        <f t="shared" si="144"/>
        <v>0</v>
      </c>
      <c r="HE202" s="136"/>
      <c r="HF202" s="140"/>
      <c r="HG202" s="51"/>
      <c r="HH202" s="50"/>
      <c r="HI202" s="51"/>
      <c r="HJ202" s="50"/>
      <c r="HK202" s="129"/>
      <c r="HL202" s="50"/>
      <c r="HM202" s="51"/>
      <c r="HN202" s="50"/>
      <c r="HO202" s="51"/>
      <c r="HP202" s="50"/>
      <c r="HQ202" s="51"/>
      <c r="HR202" s="52"/>
      <c r="HS202" s="48">
        <f t="shared" si="128"/>
        <v>0</v>
      </c>
      <c r="HT202" s="136"/>
      <c r="HU202" s="140"/>
      <c r="HV202" s="51"/>
      <c r="HW202" s="50"/>
      <c r="HX202" s="51"/>
      <c r="HY202" s="50"/>
      <c r="HZ202" s="129"/>
      <c r="IA202" s="50"/>
      <c r="IB202" s="51"/>
      <c r="IC202" s="50"/>
      <c r="ID202" s="51"/>
      <c r="IE202" s="50"/>
      <c r="IF202" s="129"/>
      <c r="IG202" s="50"/>
      <c r="IH202" s="129"/>
      <c r="II202" s="50"/>
      <c r="IJ202" s="51"/>
      <c r="IK202" s="52"/>
      <c r="IL202" s="48">
        <f t="shared" si="133"/>
        <v>0</v>
      </c>
      <c r="IM202" s="136"/>
      <c r="IN202" s="140"/>
      <c r="IO202" s="51"/>
      <c r="IP202" s="52"/>
      <c r="IQ202" s="48">
        <f t="shared" ref="IQ202:IQ265" si="155">IS202</f>
        <v>0</v>
      </c>
      <c r="IR202" s="51"/>
      <c r="IS202" s="52"/>
      <c r="IT202" s="48">
        <f t="shared" si="148"/>
        <v>0</v>
      </c>
      <c r="IU202" s="136"/>
      <c r="IV202" s="140"/>
      <c r="IW202" s="51"/>
      <c r="IX202" s="50"/>
      <c r="IY202" s="129"/>
      <c r="IZ202" s="50"/>
      <c r="JA202" s="129"/>
      <c r="JB202" s="50"/>
      <c r="JC202" s="51"/>
      <c r="JD202" s="50"/>
      <c r="JE202" s="51"/>
      <c r="JF202" s="50"/>
      <c r="JG202" s="51"/>
      <c r="JH202" s="52"/>
      <c r="JI202" s="48">
        <f t="shared" si="129"/>
        <v>0</v>
      </c>
      <c r="JJ202" s="136"/>
      <c r="JK202" s="140"/>
      <c r="JL202" s="129"/>
      <c r="JM202" s="50"/>
      <c r="JN202" s="51"/>
      <c r="JO202" s="52"/>
      <c r="JP202" s="48">
        <f t="shared" ref="JP202:JP265" si="156">JR202</f>
        <v>0</v>
      </c>
      <c r="JQ202" s="51"/>
      <c r="JR202" s="52"/>
    </row>
    <row r="203" spans="1:278" ht="15" hidden="1" customHeight="1" x14ac:dyDescent="0.3">
      <c r="B203" s="37">
        <v>108</v>
      </c>
      <c r="C203" s="30" t="s">
        <v>689</v>
      </c>
      <c r="D203" s="38">
        <v>2012</v>
      </c>
      <c r="E203" s="62">
        <f t="shared" si="149"/>
        <v>27</v>
      </c>
      <c r="F203" s="47" t="s">
        <v>409</v>
      </c>
      <c r="G203" s="47"/>
      <c r="H203" s="47" t="s">
        <v>690</v>
      </c>
      <c r="I203" s="47" t="s">
        <v>691</v>
      </c>
      <c r="J203" s="48">
        <f t="shared" si="143"/>
        <v>0</v>
      </c>
      <c r="K203" s="49"/>
      <c r="L203" s="50"/>
      <c r="M203" s="51"/>
      <c r="N203" s="50"/>
      <c r="O203" s="51"/>
      <c r="P203" s="52"/>
      <c r="Q203" s="48">
        <f t="shared" si="150"/>
        <v>0</v>
      </c>
      <c r="R203" s="49"/>
      <c r="S203" s="52"/>
      <c r="T203" s="48">
        <f t="shared" si="151"/>
        <v>0</v>
      </c>
      <c r="U203" s="49"/>
      <c r="V203" s="50"/>
      <c r="W203" s="51"/>
      <c r="X203" s="52"/>
      <c r="Y203" s="53">
        <f t="shared" si="146"/>
        <v>0</v>
      </c>
      <c r="Z203" s="54"/>
      <c r="AA203" s="55"/>
      <c r="AB203" s="54"/>
      <c r="AC203" s="55"/>
      <c r="AD203" s="54"/>
      <c r="AE203" s="55"/>
      <c r="AF203" s="120"/>
      <c r="AG203" s="55"/>
      <c r="AH203" s="54"/>
      <c r="AI203" s="55"/>
      <c r="AJ203" s="54"/>
      <c r="AK203" s="55"/>
      <c r="AL203" s="54"/>
      <c r="AM203" s="55"/>
      <c r="AN203" s="54"/>
      <c r="AO203" s="88"/>
      <c r="AP203" s="95">
        <f t="shared" si="152"/>
        <v>0</v>
      </c>
      <c r="AQ203" s="97"/>
      <c r="AR203" s="92"/>
      <c r="AS203" s="89">
        <f>AU203+AW203+AY203+BA203+BC203</f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 t="shared" si="137"/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147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>CJ203+CL203+CN203+CP203+CR203+CT203</f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>CW203+CY203+DA203+DC203+DE203</f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 t="shared" si="153"/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154"/>
        <v>0</v>
      </c>
      <c r="EZ203" s="51"/>
      <c r="FA203" s="50"/>
      <c r="FB203" s="51"/>
      <c r="FC203" s="52"/>
      <c r="FD203" s="53">
        <f t="shared" si="142"/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22"/>
      <c r="FS203" s="122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>GF203+GH203+GJ203+GL203+GN203</f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>GQ203+GS203+GU203+GW203+GY203+HA203+HC203</f>
        <v>0</v>
      </c>
      <c r="GP203" s="125"/>
      <c r="GQ203" s="125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 t="shared" si="144"/>
        <v>0</v>
      </c>
      <c r="HE203" s="125"/>
      <c r="HF203" s="125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ref="HS203:HS266" si="157">HU203+HW203+HY203+IA203+IC203+IE203+IG203+II203+IK203</f>
        <v>0</v>
      </c>
      <c r="HT203" s="136"/>
      <c r="HU203" s="140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9"/>
      <c r="IG203" s="50"/>
      <c r="IH203" s="129"/>
      <c r="II203" s="50"/>
      <c r="IJ203" s="51"/>
      <c r="IK203" s="52"/>
      <c r="IL203" s="48">
        <f t="shared" si="133"/>
        <v>0</v>
      </c>
      <c r="IM203" s="136"/>
      <c r="IN203" s="140"/>
      <c r="IO203" s="51"/>
      <c r="IP203" s="52"/>
      <c r="IQ203" s="48">
        <f t="shared" si="155"/>
        <v>0</v>
      </c>
      <c r="IR203" s="51"/>
      <c r="IS203" s="52"/>
      <c r="IT203" s="48">
        <f t="shared" si="148"/>
        <v>0</v>
      </c>
      <c r="IU203" s="136"/>
      <c r="IV203" s="140"/>
      <c r="IW203" s="51"/>
      <c r="IX203" s="50"/>
      <c r="IY203" s="51"/>
      <c r="IZ203" s="50"/>
      <c r="JA203" s="129"/>
      <c r="JB203" s="50"/>
      <c r="JC203" s="51"/>
      <c r="JD203" s="50"/>
      <c r="JE203" s="51"/>
      <c r="JF203" s="50"/>
      <c r="JG203" s="51"/>
      <c r="JH203" s="52"/>
      <c r="JI203" s="48">
        <f t="shared" si="129"/>
        <v>0</v>
      </c>
      <c r="JJ203" s="136"/>
      <c r="JK203" s="140"/>
      <c r="JL203" s="51"/>
      <c r="JM203" s="50"/>
      <c r="JN203" s="51"/>
      <c r="JO203" s="52"/>
      <c r="JP203" s="48">
        <f t="shared" si="156"/>
        <v>0</v>
      </c>
      <c r="JQ203" s="51"/>
      <c r="JR203" s="52"/>
    </row>
    <row r="204" spans="1:278" ht="15" hidden="1" customHeight="1" x14ac:dyDescent="0.3">
      <c r="B204" s="37">
        <v>9331</v>
      </c>
      <c r="C204" s="30" t="s">
        <v>637</v>
      </c>
      <c r="D204" s="38">
        <v>2011</v>
      </c>
      <c r="E204" s="62">
        <f t="shared" si="149"/>
        <v>26.1</v>
      </c>
      <c r="F204" s="47" t="s">
        <v>529</v>
      </c>
      <c r="G204" s="47"/>
      <c r="H204" s="47" t="s">
        <v>583</v>
      </c>
      <c r="I204" s="47"/>
      <c r="J204" s="48">
        <f t="shared" si="143"/>
        <v>0</v>
      </c>
      <c r="K204" s="49"/>
      <c r="L204" s="50"/>
      <c r="M204" s="51"/>
      <c r="N204" s="50"/>
      <c r="O204" s="51"/>
      <c r="P204" s="52"/>
      <c r="Q204" s="48">
        <f t="shared" si="150"/>
        <v>0</v>
      </c>
      <c r="R204" s="49"/>
      <c r="S204" s="52"/>
      <c r="T204" s="48">
        <f t="shared" si="151"/>
        <v>0</v>
      </c>
      <c r="U204" s="49"/>
      <c r="V204" s="50"/>
      <c r="W204" s="51"/>
      <c r="X204" s="52"/>
      <c r="Y204" s="53">
        <f t="shared" si="146"/>
        <v>0</v>
      </c>
      <c r="Z204" s="114"/>
      <c r="AA204" s="55"/>
      <c r="AB204" s="114"/>
      <c r="AC204" s="55"/>
      <c r="AD204" s="114"/>
      <c r="AE204" s="55"/>
      <c r="AF204" s="148"/>
      <c r="AG204" s="55"/>
      <c r="AH204" s="114"/>
      <c r="AI204" s="55"/>
      <c r="AJ204" s="114"/>
      <c r="AK204" s="55"/>
      <c r="AL204" s="114"/>
      <c r="AM204" s="55"/>
      <c r="AN204" s="114"/>
      <c r="AO204" s="88"/>
      <c r="AP204" s="95">
        <f t="shared" si="152"/>
        <v>0</v>
      </c>
      <c r="AQ204" s="97"/>
      <c r="AR204" s="92"/>
      <c r="AS204" s="89">
        <f>AU204+AW204+AY204+BA204+BC204</f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 t="shared" si="137"/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147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>CJ204+CL204+CN204+CP204+CR204+CT204</f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>CW204+CY204+DA204+DC204+DE204</f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 t="shared" si="153"/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101">
        <v>8</v>
      </c>
      <c r="DS204" s="102">
        <f>20*0.3*1.5</f>
        <v>9</v>
      </c>
      <c r="DT204" s="51"/>
      <c r="DU204" s="50"/>
      <c r="DV204" s="51"/>
      <c r="DW204" s="50"/>
      <c r="DX204" s="101">
        <v>4</v>
      </c>
      <c r="DY204" s="102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154"/>
        <v>0</v>
      </c>
      <c r="EZ204" s="51"/>
      <c r="FA204" s="50"/>
      <c r="FB204" s="51"/>
      <c r="FC204" s="52"/>
      <c r="FD204" s="53">
        <f t="shared" si="142"/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22"/>
      <c r="FS204" s="122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>GF204+GH204+GJ204+GL204+GN204</f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>GQ204+GS204+GU204+GW204+GY204+HA204+HC204</f>
        <v>0</v>
      </c>
      <c r="GP204" s="125"/>
      <c r="GQ204" s="125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 t="shared" si="144"/>
        <v>0</v>
      </c>
      <c r="HE204" s="125"/>
      <c r="HF204" s="125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157"/>
        <v>0</v>
      </c>
      <c r="HT204" s="136"/>
      <c r="HU204" s="140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9"/>
      <c r="IG204" s="50"/>
      <c r="IH204" s="129"/>
      <c r="II204" s="50"/>
      <c r="IJ204" s="51"/>
      <c r="IK204" s="52"/>
      <c r="IL204" s="48">
        <f t="shared" si="133"/>
        <v>0</v>
      </c>
      <c r="IM204" s="136"/>
      <c r="IN204" s="140"/>
      <c r="IO204" s="51"/>
      <c r="IP204" s="52"/>
      <c r="IQ204" s="48">
        <f t="shared" si="155"/>
        <v>0</v>
      </c>
      <c r="IR204" s="51"/>
      <c r="IS204" s="52"/>
      <c r="IT204" s="48">
        <f t="shared" si="148"/>
        <v>0</v>
      </c>
      <c r="IU204" s="136"/>
      <c r="IV204" s="140"/>
      <c r="IW204" s="51"/>
      <c r="IX204" s="50"/>
      <c r="IY204" s="51"/>
      <c r="IZ204" s="50"/>
      <c r="JA204" s="129"/>
      <c r="JB204" s="50"/>
      <c r="JC204" s="51"/>
      <c r="JD204" s="50"/>
      <c r="JE204" s="51"/>
      <c r="JF204" s="50"/>
      <c r="JG204" s="51"/>
      <c r="JH204" s="52"/>
      <c r="JI204" s="48">
        <f t="shared" ref="JI204:JI267" si="158">JK204+JM204+JO204</f>
        <v>0</v>
      </c>
      <c r="JJ204" s="136"/>
      <c r="JK204" s="140"/>
      <c r="JL204" s="51"/>
      <c r="JM204" s="50"/>
      <c r="JN204" s="51"/>
      <c r="JO204" s="52"/>
      <c r="JP204" s="48">
        <f t="shared" si="156"/>
        <v>0</v>
      </c>
      <c r="JQ204" s="51"/>
      <c r="JR204" s="52"/>
    </row>
    <row r="205" spans="1:278" ht="15" customHeight="1" x14ac:dyDescent="0.3">
      <c r="A205" s="176"/>
      <c r="B205" s="177">
        <v>5842</v>
      </c>
      <c r="C205" s="178" t="s">
        <v>227</v>
      </c>
      <c r="D205" s="179">
        <v>2007</v>
      </c>
      <c r="E205" s="180">
        <f t="shared" si="149"/>
        <v>12.6</v>
      </c>
      <c r="F205" s="181" t="s">
        <v>414</v>
      </c>
      <c r="G205" s="181"/>
      <c r="H205" s="47" t="s">
        <v>652</v>
      </c>
      <c r="I205" s="47" t="s">
        <v>856</v>
      </c>
      <c r="J205" s="182">
        <f t="shared" si="143"/>
        <v>0</v>
      </c>
      <c r="K205" s="49"/>
      <c r="L205" s="50"/>
      <c r="M205" s="51"/>
      <c r="N205" s="50"/>
      <c r="O205" s="51"/>
      <c r="P205" s="52"/>
      <c r="Q205" s="182">
        <f t="shared" si="150"/>
        <v>0</v>
      </c>
      <c r="R205" s="49"/>
      <c r="S205" s="52"/>
      <c r="T205" s="48">
        <f t="shared" si="151"/>
        <v>0</v>
      </c>
      <c r="U205" s="49"/>
      <c r="V205" s="50"/>
      <c r="W205" s="51"/>
      <c r="X205" s="52"/>
      <c r="Y205" s="183">
        <f t="shared" si="146"/>
        <v>0</v>
      </c>
      <c r="Z205" s="105"/>
      <c r="AA205" s="55"/>
      <c r="AB205" s="105"/>
      <c r="AC205" s="55"/>
      <c r="AD205" s="54"/>
      <c r="AE205" s="55"/>
      <c r="AF205" s="54"/>
      <c r="AG205" s="55"/>
      <c r="AH205" s="54"/>
      <c r="AI205" s="55"/>
      <c r="AJ205" s="54"/>
      <c r="AK205" s="55"/>
      <c r="AL205" s="54"/>
      <c r="AM205" s="55"/>
      <c r="AN205" s="54"/>
      <c r="AO205" s="88"/>
      <c r="AP205" s="95">
        <f t="shared" si="152"/>
        <v>0</v>
      </c>
      <c r="AQ205" s="97"/>
      <c r="AR205" s="92"/>
      <c r="AS205" s="89"/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83">
        <f t="shared" si="137"/>
        <v>0</v>
      </c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83">
        <f t="shared" si="147"/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/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/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183">
        <f t="shared" si="153"/>
        <v>0</v>
      </c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0"/>
      <c r="ET205" s="50"/>
      <c r="EU205" s="50"/>
      <c r="EV205" s="50"/>
      <c r="EW205" s="51"/>
      <c r="EX205" s="52"/>
      <c r="EY205" s="53">
        <f t="shared" si="154"/>
        <v>0</v>
      </c>
      <c r="EZ205" s="51"/>
      <c r="FA205" s="50"/>
      <c r="FB205" s="51"/>
      <c r="FC205" s="52"/>
      <c r="FD205" s="183">
        <f t="shared" si="142"/>
        <v>0</v>
      </c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183">
        <f>FS205+FU205+FW205+FY205+GA205</f>
        <v>12.6</v>
      </c>
      <c r="FR205" s="153"/>
      <c r="FS205" s="150"/>
      <c r="FT205" s="51"/>
      <c r="FU205" s="50"/>
      <c r="FV205" s="51"/>
      <c r="FW205" s="50"/>
      <c r="FX205" s="51">
        <v>5</v>
      </c>
      <c r="FY205" s="50">
        <f>18*0.7</f>
        <v>12.6</v>
      </c>
      <c r="FZ205" s="51"/>
      <c r="GA205" s="50"/>
      <c r="GB205" s="18">
        <v>5</v>
      </c>
      <c r="GC205" s="124">
        <f>18*0.7</f>
        <v>12.6</v>
      </c>
      <c r="GD205" s="53"/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/>
      <c r="GP205" s="136"/>
      <c r="GQ205" s="140"/>
      <c r="GR205" s="51"/>
      <c r="GS205" s="50"/>
      <c r="GT205" s="51"/>
      <c r="GU205" s="50"/>
      <c r="GV205" s="129"/>
      <c r="GW205" s="50"/>
      <c r="GX205" s="51"/>
      <c r="GY205" s="50"/>
      <c r="GZ205" s="51"/>
      <c r="HA205" s="50"/>
      <c r="HB205" s="51"/>
      <c r="HC205" s="52"/>
      <c r="HD205" s="182">
        <f t="shared" si="144"/>
        <v>0</v>
      </c>
      <c r="HE205" s="136"/>
      <c r="HF205" s="140"/>
      <c r="HG205" s="51"/>
      <c r="HH205" s="50"/>
      <c r="HI205" s="51"/>
      <c r="HJ205" s="50"/>
      <c r="HK205" s="129"/>
      <c r="HL205" s="50"/>
      <c r="HM205" s="51"/>
      <c r="HN205" s="50"/>
      <c r="HO205" s="51"/>
      <c r="HP205" s="50"/>
      <c r="HQ205" s="51"/>
      <c r="HR205" s="52"/>
      <c r="HS205" s="48">
        <f t="shared" si="157"/>
        <v>0</v>
      </c>
      <c r="HT205" s="136"/>
      <c r="HU205" s="140"/>
      <c r="HV205" s="51"/>
      <c r="HW205" s="50"/>
      <c r="HX205" s="51"/>
      <c r="HY205" s="50"/>
      <c r="HZ205" s="129"/>
      <c r="IA205" s="50"/>
      <c r="IB205" s="51"/>
      <c r="IC205" s="50"/>
      <c r="ID205" s="51"/>
      <c r="IE205" s="50"/>
      <c r="IF205" s="129"/>
      <c r="IG205" s="50"/>
      <c r="IH205" s="129"/>
      <c r="II205" s="50"/>
      <c r="IJ205" s="51"/>
      <c r="IK205" s="52"/>
      <c r="IL205" s="182">
        <f t="shared" si="133"/>
        <v>0</v>
      </c>
      <c r="IM205" s="136"/>
      <c r="IN205" s="140"/>
      <c r="IO205" s="51"/>
      <c r="IP205" s="52"/>
      <c r="IQ205" s="182">
        <f t="shared" si="155"/>
        <v>0</v>
      </c>
      <c r="IR205" s="51"/>
      <c r="IS205" s="52"/>
      <c r="IT205" s="182">
        <f t="shared" si="148"/>
        <v>0</v>
      </c>
      <c r="IU205" s="136"/>
      <c r="IV205" s="140"/>
      <c r="IW205" s="51"/>
      <c r="IX205" s="50"/>
      <c r="IY205" s="129"/>
      <c r="IZ205" s="50"/>
      <c r="JA205" s="129"/>
      <c r="JB205" s="50"/>
      <c r="JC205" s="51"/>
      <c r="JD205" s="50"/>
      <c r="JE205" s="51"/>
      <c r="JF205" s="50"/>
      <c r="JG205" s="51"/>
      <c r="JH205" s="52"/>
      <c r="JI205" s="182">
        <f t="shared" si="158"/>
        <v>0</v>
      </c>
      <c r="JJ205" s="136"/>
      <c r="JK205" s="140"/>
      <c r="JL205" s="129"/>
      <c r="JM205" s="50"/>
      <c r="JN205" s="51"/>
      <c r="JO205" s="52"/>
      <c r="JP205" s="182">
        <f t="shared" si="156"/>
        <v>0</v>
      </c>
      <c r="JQ205" s="51"/>
      <c r="JR205" s="52"/>
    </row>
    <row r="206" spans="1:278" ht="15" hidden="1" customHeight="1" x14ac:dyDescent="0.3">
      <c r="B206" s="37">
        <v>7033</v>
      </c>
      <c r="C206" s="40" t="s">
        <v>276</v>
      </c>
      <c r="D206" s="38">
        <v>2009</v>
      </c>
      <c r="E206" s="62">
        <f t="shared" si="149"/>
        <v>0</v>
      </c>
      <c r="F206" s="47"/>
      <c r="G206" s="47"/>
      <c r="H206" s="47"/>
      <c r="I206" s="47"/>
      <c r="J206" s="48">
        <f t="shared" si="143"/>
        <v>0</v>
      </c>
      <c r="K206" s="49"/>
      <c r="L206" s="50"/>
      <c r="M206" s="51"/>
      <c r="N206" s="50"/>
      <c r="O206" s="51"/>
      <c r="P206" s="52"/>
      <c r="Q206" s="48">
        <f t="shared" si="150"/>
        <v>0</v>
      </c>
      <c r="R206" s="49"/>
      <c r="S206" s="52"/>
      <c r="T206" s="48">
        <f t="shared" si="151"/>
        <v>0</v>
      </c>
      <c r="U206" s="49"/>
      <c r="V206" s="50"/>
      <c r="W206" s="51"/>
      <c r="X206" s="52"/>
      <c r="Y206" s="53">
        <f t="shared" si="146"/>
        <v>0</v>
      </c>
      <c r="Z206" s="105"/>
      <c r="AA206" s="55"/>
      <c r="AB206" s="105"/>
      <c r="AC206" s="55"/>
      <c r="AD206" s="54"/>
      <c r="AE206" s="55"/>
      <c r="AF206" s="148"/>
      <c r="AG206" s="55"/>
      <c r="AH206" s="54"/>
      <c r="AI206" s="55"/>
      <c r="AJ206" s="54"/>
      <c r="AK206" s="55"/>
      <c r="AL206" s="54"/>
      <c r="AM206" s="55"/>
      <c r="AN206" s="54"/>
      <c r="AO206" s="88"/>
      <c r="AP206" s="95">
        <f t="shared" si="152"/>
        <v>0</v>
      </c>
      <c r="AQ206" s="97"/>
      <c r="AR206" s="92"/>
      <c r="AS206" s="89"/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>
        <f t="shared" si="137"/>
        <v>0</v>
      </c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22"/>
      <c r="BQ206" s="13">
        <f t="shared" si="147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108"/>
      <c r="CH206" s="53"/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108"/>
      <c r="CU206" s="53"/>
      <c r="CV206" s="51"/>
      <c r="CW206" s="50"/>
      <c r="CX206" s="51"/>
      <c r="CY206" s="50"/>
      <c r="CZ206" s="51"/>
      <c r="DA206" s="50"/>
      <c r="DB206" s="51"/>
      <c r="DC206" s="50"/>
      <c r="DD206" s="51"/>
      <c r="DE206" s="108"/>
      <c r="DF206" s="53">
        <f t="shared" si="153"/>
        <v>0</v>
      </c>
      <c r="DG206" s="51"/>
      <c r="DH206" s="50"/>
      <c r="DI206" s="51"/>
      <c r="DJ206" s="50"/>
      <c r="DK206" s="51"/>
      <c r="DL206" s="108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108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1"/>
      <c r="ET206" s="50"/>
      <c r="EU206" s="51"/>
      <c r="EV206" s="50"/>
      <c r="EW206" s="51"/>
      <c r="EX206" s="108"/>
      <c r="EY206" s="53">
        <f t="shared" si="154"/>
        <v>0</v>
      </c>
      <c r="EZ206" s="51"/>
      <c r="FA206" s="50"/>
      <c r="FB206" s="51"/>
      <c r="FC206" s="108"/>
      <c r="FD206" s="53">
        <f t="shared" si="142"/>
        <v>0</v>
      </c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108"/>
      <c r="FQ206" s="53">
        <f t="shared" ref="FQ206:FQ223" si="159">FS206+FU206+FW206+FY206+GA206+GC206</f>
        <v>0</v>
      </c>
      <c r="FR206" s="153"/>
      <c r="FS206" s="150"/>
      <c r="FT206" s="51"/>
      <c r="FU206" s="50"/>
      <c r="FV206" s="51"/>
      <c r="FW206" s="50"/>
      <c r="FX206" s="51"/>
      <c r="FY206" s="50"/>
      <c r="FZ206" s="51"/>
      <c r="GA206" s="50"/>
      <c r="GB206" s="51"/>
      <c r="GC206" s="52"/>
      <c r="GD206" s="53"/>
      <c r="GE206" s="51"/>
      <c r="GF206" s="50"/>
      <c r="GG206" s="51"/>
      <c r="GH206" s="50"/>
      <c r="GI206" s="51"/>
      <c r="GJ206" s="50"/>
      <c r="GK206" s="51"/>
      <c r="GL206" s="50"/>
      <c r="GM206" s="51"/>
      <c r="GN206" s="108"/>
      <c r="GO206" s="48"/>
      <c r="GP206" s="136"/>
      <c r="GQ206" s="140"/>
      <c r="GR206" s="51"/>
      <c r="GS206" s="50"/>
      <c r="GT206" s="51"/>
      <c r="GU206" s="50"/>
      <c r="GV206" s="129"/>
      <c r="GW206" s="50"/>
      <c r="GX206" s="51"/>
      <c r="GY206" s="50"/>
      <c r="GZ206" s="51"/>
      <c r="HA206" s="50"/>
      <c r="HB206" s="51"/>
      <c r="HC206" s="52"/>
      <c r="HD206" s="48">
        <f t="shared" si="144"/>
        <v>0</v>
      </c>
      <c r="HE206" s="136"/>
      <c r="HF206" s="140"/>
      <c r="HG206" s="51"/>
      <c r="HH206" s="50"/>
      <c r="HI206" s="51"/>
      <c r="HJ206" s="50"/>
      <c r="HK206" s="129"/>
      <c r="HL206" s="50"/>
      <c r="HM206" s="51"/>
      <c r="HN206" s="50"/>
      <c r="HO206" s="51"/>
      <c r="HP206" s="50"/>
      <c r="HQ206" s="51"/>
      <c r="HR206" s="52"/>
      <c r="HS206" s="48">
        <f t="shared" si="157"/>
        <v>0</v>
      </c>
      <c r="HT206" s="136"/>
      <c r="HU206" s="140"/>
      <c r="HV206" s="51"/>
      <c r="HW206" s="50"/>
      <c r="HX206" s="51"/>
      <c r="HY206" s="50"/>
      <c r="HZ206" s="129"/>
      <c r="IA206" s="50"/>
      <c r="IB206" s="51"/>
      <c r="IC206" s="50"/>
      <c r="ID206" s="51"/>
      <c r="IE206" s="50"/>
      <c r="IF206" s="129"/>
      <c r="IG206" s="50"/>
      <c r="IH206" s="129"/>
      <c r="II206" s="50"/>
      <c r="IJ206" s="51"/>
      <c r="IK206" s="52"/>
      <c r="IL206" s="48">
        <f t="shared" si="133"/>
        <v>0</v>
      </c>
      <c r="IM206" s="136"/>
      <c r="IN206" s="140"/>
      <c r="IO206" s="51"/>
      <c r="IP206" s="52"/>
      <c r="IQ206" s="48">
        <f t="shared" si="155"/>
        <v>0</v>
      </c>
      <c r="IR206" s="51"/>
      <c r="IS206" s="52"/>
      <c r="IT206" s="48">
        <f t="shared" si="148"/>
        <v>0</v>
      </c>
      <c r="IU206" s="136"/>
      <c r="IV206" s="140"/>
      <c r="IW206" s="51"/>
      <c r="IX206" s="50"/>
      <c r="IY206" s="129"/>
      <c r="IZ206" s="50"/>
      <c r="JA206" s="129"/>
      <c r="JB206" s="50"/>
      <c r="JC206" s="51"/>
      <c r="JD206" s="50"/>
      <c r="JE206" s="51"/>
      <c r="JF206" s="50"/>
      <c r="JG206" s="51"/>
      <c r="JH206" s="52"/>
      <c r="JI206" s="48">
        <f t="shared" si="158"/>
        <v>0</v>
      </c>
      <c r="JJ206" s="136"/>
      <c r="JK206" s="140"/>
      <c r="JL206" s="129"/>
      <c r="JM206" s="50"/>
      <c r="JN206" s="51"/>
      <c r="JO206" s="52"/>
      <c r="JP206" s="48">
        <f t="shared" si="156"/>
        <v>0</v>
      </c>
      <c r="JQ206" s="51"/>
      <c r="JR206" s="52"/>
    </row>
    <row r="207" spans="1:278" ht="15" customHeight="1" x14ac:dyDescent="0.3">
      <c r="A207" s="27">
        <v>90</v>
      </c>
      <c r="B207" s="37">
        <v>5582</v>
      </c>
      <c r="C207" s="30" t="s">
        <v>199</v>
      </c>
      <c r="D207" s="38">
        <v>2008</v>
      </c>
      <c r="E207" s="62">
        <f t="shared" si="149"/>
        <v>10.5</v>
      </c>
      <c r="F207" s="47" t="s">
        <v>414</v>
      </c>
      <c r="G207" s="47"/>
      <c r="H207" s="47" t="s">
        <v>433</v>
      </c>
      <c r="I207" s="47"/>
      <c r="J207" s="48">
        <f t="shared" si="143"/>
        <v>0</v>
      </c>
      <c r="K207" s="49"/>
      <c r="L207" s="50"/>
      <c r="M207" s="51"/>
      <c r="N207" s="50"/>
      <c r="O207" s="51"/>
      <c r="P207" s="52"/>
      <c r="Q207" s="48">
        <f t="shared" si="150"/>
        <v>0</v>
      </c>
      <c r="R207" s="49"/>
      <c r="S207" s="52"/>
      <c r="T207" s="48">
        <f t="shared" si="151"/>
        <v>0</v>
      </c>
      <c r="U207" s="49"/>
      <c r="V207" s="50"/>
      <c r="W207" s="51"/>
      <c r="X207" s="52"/>
      <c r="Y207" s="53">
        <f t="shared" si="146"/>
        <v>0</v>
      </c>
      <c r="Z207" s="105"/>
      <c r="AA207" s="55"/>
      <c r="AB207" s="54"/>
      <c r="AC207" s="55"/>
      <c r="AD207" s="54"/>
      <c r="AE207" s="55"/>
      <c r="AF207" s="148"/>
      <c r="AG207" s="55"/>
      <c r="AH207" s="54"/>
      <c r="AI207" s="55"/>
      <c r="AJ207" s="54"/>
      <c r="AK207" s="55"/>
      <c r="AL207" s="105"/>
      <c r="AM207" s="55"/>
      <c r="AN207" s="54"/>
      <c r="AO207" s="88"/>
      <c r="AP207" s="95">
        <f t="shared" si="152"/>
        <v>0</v>
      </c>
      <c r="AQ207" s="97"/>
      <c r="AR207" s="92"/>
      <c r="AS207" s="89"/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>
        <f t="shared" si="137"/>
        <v>0</v>
      </c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147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/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/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>
        <f t="shared" si="153"/>
        <v>0</v>
      </c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0"/>
      <c r="ET207" s="50"/>
      <c r="EU207" s="50"/>
      <c r="EV207" s="50"/>
      <c r="EW207" s="51"/>
      <c r="EX207" s="52"/>
      <c r="EY207" s="53">
        <f t="shared" si="154"/>
        <v>0</v>
      </c>
      <c r="EZ207" s="51"/>
      <c r="FA207" s="50"/>
      <c r="FB207" s="51"/>
      <c r="FC207" s="52"/>
      <c r="FD207" s="53">
        <f t="shared" si="142"/>
        <v>0</v>
      </c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>
        <f t="shared" si="159"/>
        <v>10.5</v>
      </c>
      <c r="FR207" s="153"/>
      <c r="FS207" s="150"/>
      <c r="FT207" s="51">
        <v>8</v>
      </c>
      <c r="FU207" s="50">
        <f>15*0.7</f>
        <v>10.5</v>
      </c>
      <c r="FV207" s="51"/>
      <c r="FW207" s="50"/>
      <c r="FX207" s="51"/>
      <c r="FY207" s="50"/>
      <c r="FZ207" s="51"/>
      <c r="GA207" s="50"/>
      <c r="GB207" s="51"/>
      <c r="GC207" s="52"/>
      <c r="GD207" s="53"/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/>
      <c r="GP207" s="136"/>
      <c r="GQ207" s="140"/>
      <c r="GR207" s="51"/>
      <c r="GS207" s="50"/>
      <c r="GT207" s="51"/>
      <c r="GU207" s="50"/>
      <c r="GV207" s="129"/>
      <c r="GW207" s="50"/>
      <c r="GX207" s="51"/>
      <c r="GY207" s="50"/>
      <c r="GZ207" s="51"/>
      <c r="HA207" s="50"/>
      <c r="HB207" s="51"/>
      <c r="HC207" s="52"/>
      <c r="HD207" s="48">
        <f t="shared" si="144"/>
        <v>0</v>
      </c>
      <c r="HE207" s="136"/>
      <c r="HF207" s="140"/>
      <c r="HG207" s="51"/>
      <c r="HH207" s="50"/>
      <c r="HI207" s="51"/>
      <c r="HJ207" s="50"/>
      <c r="HK207" s="129"/>
      <c r="HL207" s="50"/>
      <c r="HM207" s="51"/>
      <c r="HN207" s="50"/>
      <c r="HO207" s="51"/>
      <c r="HP207" s="50"/>
      <c r="HQ207" s="51"/>
      <c r="HR207" s="52"/>
      <c r="HS207" s="48">
        <f t="shared" si="157"/>
        <v>0</v>
      </c>
      <c r="HT207" s="136"/>
      <c r="HU207" s="140"/>
      <c r="HV207" s="51"/>
      <c r="HW207" s="50"/>
      <c r="HX207" s="51"/>
      <c r="HY207" s="50"/>
      <c r="HZ207" s="129"/>
      <c r="IA207" s="50"/>
      <c r="IB207" s="51"/>
      <c r="IC207" s="50"/>
      <c r="ID207" s="51"/>
      <c r="IE207" s="50"/>
      <c r="IF207" s="129"/>
      <c r="IG207" s="50"/>
      <c r="IH207" s="129"/>
      <c r="II207" s="50"/>
      <c r="IJ207" s="51"/>
      <c r="IK207" s="52"/>
      <c r="IL207" s="48">
        <f t="shared" si="133"/>
        <v>0</v>
      </c>
      <c r="IM207" s="136"/>
      <c r="IN207" s="140"/>
      <c r="IO207" s="51"/>
      <c r="IP207" s="52"/>
      <c r="IQ207" s="48">
        <f t="shared" si="155"/>
        <v>0</v>
      </c>
      <c r="IR207" s="51"/>
      <c r="IS207" s="52"/>
      <c r="IT207" s="48">
        <f t="shared" si="148"/>
        <v>0</v>
      </c>
      <c r="IU207" s="136"/>
      <c r="IV207" s="140"/>
      <c r="IW207" s="51"/>
      <c r="IX207" s="50"/>
      <c r="IY207" s="129"/>
      <c r="IZ207" s="50"/>
      <c r="JA207" s="129"/>
      <c r="JB207" s="50"/>
      <c r="JC207" s="51"/>
      <c r="JD207" s="50"/>
      <c r="JE207" s="51"/>
      <c r="JF207" s="50"/>
      <c r="JG207" s="51"/>
      <c r="JH207" s="52"/>
      <c r="JI207" s="48">
        <f t="shared" si="158"/>
        <v>0</v>
      </c>
      <c r="JJ207" s="136"/>
      <c r="JK207" s="140"/>
      <c r="JL207" s="129"/>
      <c r="JM207" s="50"/>
      <c r="JN207" s="51"/>
      <c r="JO207" s="52"/>
      <c r="JP207" s="48">
        <f t="shared" si="156"/>
        <v>0</v>
      </c>
      <c r="JQ207" s="51"/>
      <c r="JR207" s="52"/>
    </row>
    <row r="208" spans="1:278" ht="15" customHeight="1" x14ac:dyDescent="0.3">
      <c r="A208" s="176">
        <v>91</v>
      </c>
      <c r="B208" s="177">
        <v>6964</v>
      </c>
      <c r="C208" s="178" t="s">
        <v>235</v>
      </c>
      <c r="D208" s="179">
        <v>2009</v>
      </c>
      <c r="E208" s="180">
        <f t="shared" si="149"/>
        <v>10.050000000000001</v>
      </c>
      <c r="F208" s="181" t="s">
        <v>427</v>
      </c>
      <c r="G208" s="181"/>
      <c r="H208" s="47" t="s">
        <v>563</v>
      </c>
      <c r="I208" s="47"/>
      <c r="J208" s="182">
        <f t="shared" si="143"/>
        <v>0</v>
      </c>
      <c r="K208" s="49"/>
      <c r="L208" s="50"/>
      <c r="M208" s="51"/>
      <c r="N208" s="50"/>
      <c r="O208" s="51"/>
      <c r="P208" s="52"/>
      <c r="Q208" s="182">
        <f t="shared" si="150"/>
        <v>0</v>
      </c>
      <c r="R208" s="49"/>
      <c r="S208" s="52"/>
      <c r="T208" s="48">
        <f t="shared" si="151"/>
        <v>0</v>
      </c>
      <c r="U208" s="49"/>
      <c r="V208" s="50"/>
      <c r="W208" s="51"/>
      <c r="X208" s="52"/>
      <c r="Y208" s="183">
        <f t="shared" si="146"/>
        <v>0</v>
      </c>
      <c r="Z208" s="105"/>
      <c r="AA208" s="55"/>
      <c r="AB208" s="114"/>
      <c r="AC208" s="55"/>
      <c r="AD208" s="105"/>
      <c r="AE208" s="55"/>
      <c r="AF208" s="54"/>
      <c r="AG208" s="55"/>
      <c r="AH208" s="114"/>
      <c r="AI208" s="55"/>
      <c r="AJ208" s="54"/>
      <c r="AK208" s="55"/>
      <c r="AL208" s="114"/>
      <c r="AM208" s="55"/>
      <c r="AN208" s="54"/>
      <c r="AO208" s="88"/>
      <c r="AP208" s="95">
        <f t="shared" si="152"/>
        <v>0</v>
      </c>
      <c r="AQ208" s="97"/>
      <c r="AR208" s="92"/>
      <c r="AS208" s="89"/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83">
        <f t="shared" si="137"/>
        <v>5.25</v>
      </c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01">
        <v>9</v>
      </c>
      <c r="BP208" s="103">
        <f>5*0.7*1.5</f>
        <v>5.25</v>
      </c>
      <c r="BQ208" s="183">
        <f t="shared" si="147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/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/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183">
        <f t="shared" si="153"/>
        <v>0</v>
      </c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101"/>
      <c r="EV208" s="102"/>
      <c r="EW208" s="51"/>
      <c r="EX208" s="52"/>
      <c r="EY208" s="53">
        <f t="shared" si="154"/>
        <v>0</v>
      </c>
      <c r="EZ208" s="51"/>
      <c r="FA208" s="50"/>
      <c r="FB208" s="51"/>
      <c r="FC208" s="52"/>
      <c r="FD208" s="183">
        <f t="shared" si="142"/>
        <v>4.8000000000000007</v>
      </c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>
        <v>7</v>
      </c>
      <c r="FP208" s="52">
        <f>12*0.4</f>
        <v>4.8000000000000007</v>
      </c>
      <c r="FQ208" s="183">
        <f t="shared" si="159"/>
        <v>0</v>
      </c>
      <c r="FR208" s="153"/>
      <c r="FS208" s="150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/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/>
      <c r="GP208" s="136"/>
      <c r="GQ208" s="140"/>
      <c r="GR208" s="51"/>
      <c r="GS208" s="50"/>
      <c r="GT208" s="51"/>
      <c r="GU208" s="50"/>
      <c r="GV208" s="129"/>
      <c r="GW208" s="50"/>
      <c r="GX208" s="51"/>
      <c r="GY208" s="50"/>
      <c r="GZ208" s="51"/>
      <c r="HA208" s="50"/>
      <c r="HB208" s="51"/>
      <c r="HC208" s="52"/>
      <c r="HD208" s="182">
        <f t="shared" si="144"/>
        <v>0</v>
      </c>
      <c r="HE208" s="136"/>
      <c r="HF208" s="140"/>
      <c r="HG208" s="51"/>
      <c r="HH208" s="50"/>
      <c r="HI208" s="51"/>
      <c r="HJ208" s="50"/>
      <c r="HK208" s="129"/>
      <c r="HL208" s="50"/>
      <c r="HM208" s="51"/>
      <c r="HN208" s="50"/>
      <c r="HO208" s="51"/>
      <c r="HP208" s="50"/>
      <c r="HQ208" s="51"/>
      <c r="HR208" s="52"/>
      <c r="HS208" s="48">
        <f t="shared" si="157"/>
        <v>0</v>
      </c>
      <c r="HT208" s="136"/>
      <c r="HU208" s="140"/>
      <c r="HV208" s="51"/>
      <c r="HW208" s="50"/>
      <c r="HX208" s="51"/>
      <c r="HY208" s="50"/>
      <c r="HZ208" s="129"/>
      <c r="IA208" s="50"/>
      <c r="IB208" s="51"/>
      <c r="IC208" s="50"/>
      <c r="ID208" s="51"/>
      <c r="IE208" s="50"/>
      <c r="IF208" s="129"/>
      <c r="IG208" s="50"/>
      <c r="IH208" s="129"/>
      <c r="II208" s="50"/>
      <c r="IJ208" s="51"/>
      <c r="IK208" s="52"/>
      <c r="IL208" s="182">
        <f t="shared" si="133"/>
        <v>0</v>
      </c>
      <c r="IM208" s="136"/>
      <c r="IN208" s="140"/>
      <c r="IO208" s="51"/>
      <c r="IP208" s="52"/>
      <c r="IQ208" s="182">
        <f t="shared" si="155"/>
        <v>0</v>
      </c>
      <c r="IR208" s="51"/>
      <c r="IS208" s="52"/>
      <c r="IT208" s="182">
        <f t="shared" si="148"/>
        <v>0</v>
      </c>
      <c r="IU208" s="136"/>
      <c r="IV208" s="140"/>
      <c r="IW208" s="51"/>
      <c r="IX208" s="50"/>
      <c r="IY208" s="129"/>
      <c r="IZ208" s="50"/>
      <c r="JA208" s="129"/>
      <c r="JB208" s="50"/>
      <c r="JC208" s="51"/>
      <c r="JD208" s="50"/>
      <c r="JE208" s="51"/>
      <c r="JF208" s="50"/>
      <c r="JG208" s="51"/>
      <c r="JH208" s="52"/>
      <c r="JI208" s="182">
        <f t="shared" si="158"/>
        <v>0</v>
      </c>
      <c r="JJ208" s="136"/>
      <c r="JK208" s="140"/>
      <c r="JL208" s="129"/>
      <c r="JM208" s="50"/>
      <c r="JN208" s="51"/>
      <c r="JO208" s="52"/>
      <c r="JP208" s="182">
        <f t="shared" si="156"/>
        <v>0</v>
      </c>
      <c r="JQ208" s="51"/>
      <c r="JR208" s="52"/>
    </row>
    <row r="209" spans="1:278" ht="15" customHeight="1" x14ac:dyDescent="0.3">
      <c r="A209" s="27">
        <v>92</v>
      </c>
      <c r="B209" s="37">
        <v>7203</v>
      </c>
      <c r="C209" s="30" t="s">
        <v>260</v>
      </c>
      <c r="D209" s="38">
        <v>2009</v>
      </c>
      <c r="E209" s="62">
        <f t="shared" si="149"/>
        <v>8.3999999999999986</v>
      </c>
      <c r="F209" s="47" t="s">
        <v>416</v>
      </c>
      <c r="G209" s="47"/>
      <c r="H209" s="47" t="s">
        <v>752</v>
      </c>
      <c r="I209" s="47" t="s">
        <v>753</v>
      </c>
      <c r="J209" s="48">
        <f t="shared" si="143"/>
        <v>0</v>
      </c>
      <c r="K209" s="49"/>
      <c r="L209" s="50"/>
      <c r="M209" s="51"/>
      <c r="N209" s="50"/>
      <c r="O209" s="51"/>
      <c r="P209" s="52"/>
      <c r="Q209" s="48">
        <f t="shared" si="150"/>
        <v>0</v>
      </c>
      <c r="R209" s="49"/>
      <c r="S209" s="52"/>
      <c r="T209" s="48">
        <f t="shared" si="151"/>
        <v>0</v>
      </c>
      <c r="U209" s="49"/>
      <c r="V209" s="50"/>
      <c r="W209" s="51"/>
      <c r="X209" s="52"/>
      <c r="Y209" s="53">
        <f t="shared" si="146"/>
        <v>0</v>
      </c>
      <c r="Z209" s="54"/>
      <c r="AA209" s="55"/>
      <c r="AB209" s="54"/>
      <c r="AC209" s="55"/>
      <c r="AD209" s="105"/>
      <c r="AE209" s="55"/>
      <c r="AF209" s="110"/>
      <c r="AG209" s="55"/>
      <c r="AH209" s="105"/>
      <c r="AI209" s="55"/>
      <c r="AJ209" s="54"/>
      <c r="AK209" s="55"/>
      <c r="AL209" s="54"/>
      <c r="AM209" s="55"/>
      <c r="AN209" s="54"/>
      <c r="AO209" s="88"/>
      <c r="AP209" s="95">
        <f t="shared" si="152"/>
        <v>0</v>
      </c>
      <c r="AQ209" s="97"/>
      <c r="AR209" s="92"/>
      <c r="AS209" s="89"/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>
        <f t="shared" si="137"/>
        <v>0</v>
      </c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>
        <f t="shared" si="147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/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/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>
        <f t="shared" si="153"/>
        <v>0</v>
      </c>
      <c r="DG209" s="51"/>
      <c r="DH209" s="50"/>
      <c r="DI209" s="51"/>
      <c r="DJ209" s="50"/>
      <c r="DK209" s="51"/>
      <c r="DL209" s="52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101"/>
      <c r="EP209" s="102"/>
      <c r="EQ209" s="51"/>
      <c r="ER209" s="50"/>
      <c r="ES209" s="51"/>
      <c r="ET209" s="50"/>
      <c r="EU209" s="51"/>
      <c r="EV209" s="50"/>
      <c r="EW209" s="51"/>
      <c r="EX209" s="52"/>
      <c r="EY209" s="53">
        <f t="shared" si="154"/>
        <v>0</v>
      </c>
      <c r="EZ209" s="51"/>
      <c r="FA209" s="50"/>
      <c r="FB209" s="51"/>
      <c r="FC209" s="52"/>
      <c r="FD209" s="53">
        <f t="shared" si="142"/>
        <v>0</v>
      </c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52"/>
      <c r="FQ209" s="53">
        <f t="shared" si="159"/>
        <v>8.3999999999999986</v>
      </c>
      <c r="FR209" s="153"/>
      <c r="FS209" s="150"/>
      <c r="FT209" s="51"/>
      <c r="FU209" s="50"/>
      <c r="FV209" s="51"/>
      <c r="FW209" s="50"/>
      <c r="FX209" s="51">
        <v>7</v>
      </c>
      <c r="FY209" s="50">
        <f>12*0.7</f>
        <v>8.3999999999999986</v>
      </c>
      <c r="FZ209" s="51"/>
      <c r="GA209" s="50"/>
      <c r="GB209" s="51"/>
      <c r="GC209" s="52"/>
      <c r="GD209" s="53"/>
      <c r="GE209" s="51"/>
      <c r="GF209" s="50"/>
      <c r="GG209" s="51"/>
      <c r="GH209" s="50"/>
      <c r="GI209" s="51"/>
      <c r="GJ209" s="50"/>
      <c r="GK209" s="51"/>
      <c r="GL209" s="50"/>
      <c r="GM209" s="51"/>
      <c r="GN209" s="52"/>
      <c r="GO209" s="48"/>
      <c r="GP209" s="136"/>
      <c r="GQ209" s="140"/>
      <c r="GR209" s="51"/>
      <c r="GS209" s="50"/>
      <c r="GT209" s="51"/>
      <c r="GU209" s="50"/>
      <c r="GV209" s="129"/>
      <c r="GW209" s="50"/>
      <c r="GX209" s="51"/>
      <c r="GY209" s="50"/>
      <c r="GZ209" s="51"/>
      <c r="HA209" s="50"/>
      <c r="HB209" s="51"/>
      <c r="HC209" s="52"/>
      <c r="HD209" s="48">
        <f t="shared" si="144"/>
        <v>0</v>
      </c>
      <c r="HE209" s="136"/>
      <c r="HF209" s="140"/>
      <c r="HG209" s="51"/>
      <c r="HH209" s="50"/>
      <c r="HI209" s="51"/>
      <c r="HJ209" s="50"/>
      <c r="HK209" s="129"/>
      <c r="HL209" s="50"/>
      <c r="HM209" s="51"/>
      <c r="HN209" s="50"/>
      <c r="HO209" s="51"/>
      <c r="HP209" s="50"/>
      <c r="HQ209" s="51"/>
      <c r="HR209" s="52"/>
      <c r="HS209" s="48">
        <f t="shared" si="157"/>
        <v>0</v>
      </c>
      <c r="HT209" s="136"/>
      <c r="HU209" s="140"/>
      <c r="HV209" s="51"/>
      <c r="HW209" s="50"/>
      <c r="HX209" s="51"/>
      <c r="HY209" s="50"/>
      <c r="HZ209" s="129"/>
      <c r="IA209" s="50"/>
      <c r="IB209" s="51"/>
      <c r="IC209" s="50"/>
      <c r="ID209" s="51"/>
      <c r="IE209" s="50"/>
      <c r="IF209" s="129"/>
      <c r="IG209" s="50"/>
      <c r="IH209" s="129"/>
      <c r="II209" s="50"/>
      <c r="IJ209" s="51"/>
      <c r="IK209" s="52"/>
      <c r="IL209" s="48">
        <f t="shared" si="133"/>
        <v>0</v>
      </c>
      <c r="IM209" s="136"/>
      <c r="IN209" s="140"/>
      <c r="IO209" s="51"/>
      <c r="IP209" s="52"/>
      <c r="IQ209" s="48">
        <f t="shared" si="155"/>
        <v>0</v>
      </c>
      <c r="IR209" s="51"/>
      <c r="IS209" s="52"/>
      <c r="IT209" s="48">
        <f t="shared" si="148"/>
        <v>0</v>
      </c>
      <c r="IU209" s="136"/>
      <c r="IV209" s="140"/>
      <c r="IW209" s="51"/>
      <c r="IX209" s="50"/>
      <c r="IY209" s="129"/>
      <c r="IZ209" s="50"/>
      <c r="JA209" s="129"/>
      <c r="JB209" s="50"/>
      <c r="JC209" s="51"/>
      <c r="JD209" s="50"/>
      <c r="JE209" s="51"/>
      <c r="JF209" s="50"/>
      <c r="JG209" s="51"/>
      <c r="JH209" s="52"/>
      <c r="JI209" s="48">
        <f t="shared" si="158"/>
        <v>0</v>
      </c>
      <c r="JJ209" s="136"/>
      <c r="JK209" s="140"/>
      <c r="JL209" s="129"/>
      <c r="JM209" s="50"/>
      <c r="JN209" s="51"/>
      <c r="JO209" s="52"/>
      <c r="JP209" s="48">
        <f t="shared" si="156"/>
        <v>0</v>
      </c>
      <c r="JQ209" s="51"/>
      <c r="JR209" s="52"/>
    </row>
    <row r="210" spans="1:278" ht="15" customHeight="1" x14ac:dyDescent="0.3">
      <c r="A210" s="176"/>
      <c r="B210" s="177">
        <v>6944</v>
      </c>
      <c r="C210" s="178" t="s">
        <v>760</v>
      </c>
      <c r="D210" s="179">
        <v>2010</v>
      </c>
      <c r="E210" s="180">
        <f t="shared" si="149"/>
        <v>8.3999999999999986</v>
      </c>
      <c r="F210" s="181" t="s">
        <v>427</v>
      </c>
      <c r="G210" s="181"/>
      <c r="H210" s="47" t="s">
        <v>761</v>
      </c>
      <c r="I210" s="47" t="s">
        <v>762</v>
      </c>
      <c r="J210" s="182">
        <f t="shared" si="143"/>
        <v>0</v>
      </c>
      <c r="K210" s="49"/>
      <c r="L210" s="50"/>
      <c r="M210" s="51"/>
      <c r="N210" s="50"/>
      <c r="O210" s="51"/>
      <c r="P210" s="52"/>
      <c r="Q210" s="182">
        <f t="shared" si="150"/>
        <v>0</v>
      </c>
      <c r="R210" s="49"/>
      <c r="S210" s="52"/>
      <c r="T210" s="48">
        <f t="shared" si="151"/>
        <v>0</v>
      </c>
      <c r="U210" s="49"/>
      <c r="V210" s="50"/>
      <c r="W210" s="51"/>
      <c r="X210" s="52"/>
      <c r="Y210" s="183">
        <f t="shared" si="146"/>
        <v>0</v>
      </c>
      <c r="Z210" s="114"/>
      <c r="AA210" s="55"/>
      <c r="AB210" s="114"/>
      <c r="AC210" s="55"/>
      <c r="AD210" s="114"/>
      <c r="AE210" s="55"/>
      <c r="AF210" s="114"/>
      <c r="AG210" s="55"/>
      <c r="AH210" s="114"/>
      <c r="AI210" s="55"/>
      <c r="AJ210" s="114"/>
      <c r="AK210" s="55"/>
      <c r="AL210" s="114"/>
      <c r="AM210" s="55"/>
      <c r="AN210" s="114"/>
      <c r="AO210" s="88"/>
      <c r="AP210" s="95">
        <f t="shared" si="152"/>
        <v>0</v>
      </c>
      <c r="AQ210" s="97"/>
      <c r="AR210" s="92"/>
      <c r="AS210" s="89"/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83">
        <f t="shared" si="137"/>
        <v>0</v>
      </c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83">
        <f t="shared" si="147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/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52"/>
      <c r="CU210" s="53"/>
      <c r="CV210" s="51"/>
      <c r="CW210" s="50"/>
      <c r="CX210" s="51"/>
      <c r="CY210" s="50"/>
      <c r="CZ210" s="51"/>
      <c r="DA210" s="50"/>
      <c r="DB210" s="51"/>
      <c r="DC210" s="50"/>
      <c r="DD210" s="51"/>
      <c r="DE210" s="52"/>
      <c r="DF210" s="183">
        <f t="shared" si="153"/>
        <v>0</v>
      </c>
      <c r="DG210" s="51"/>
      <c r="DH210" s="50"/>
      <c r="DI210" s="51"/>
      <c r="DJ210" s="50"/>
      <c r="DK210" s="51"/>
      <c r="DL210" s="52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52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1"/>
      <c r="ET210" s="50"/>
      <c r="EU210" s="101"/>
      <c r="EV210" s="102"/>
      <c r="EW210" s="51"/>
      <c r="EX210" s="52"/>
      <c r="EY210" s="53">
        <f t="shared" si="154"/>
        <v>0</v>
      </c>
      <c r="EZ210" s="51"/>
      <c r="FA210" s="50"/>
      <c r="FB210" s="51"/>
      <c r="FC210" s="52"/>
      <c r="FD210" s="183">
        <f t="shared" si="142"/>
        <v>0</v>
      </c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52"/>
      <c r="FQ210" s="183">
        <f t="shared" si="159"/>
        <v>8.3999999999999986</v>
      </c>
      <c r="FR210" s="153"/>
      <c r="FS210" s="150"/>
      <c r="FT210" s="51"/>
      <c r="FU210" s="50"/>
      <c r="FV210" s="51"/>
      <c r="FW210" s="50"/>
      <c r="FX210" s="51"/>
      <c r="FY210" s="50"/>
      <c r="FZ210" s="51">
        <v>7</v>
      </c>
      <c r="GA210" s="50">
        <f>12*0.7</f>
        <v>8.3999999999999986</v>
      </c>
      <c r="GB210" s="51"/>
      <c r="GC210" s="52"/>
      <c r="GD210" s="53"/>
      <c r="GE210" s="51"/>
      <c r="GF210" s="50"/>
      <c r="GG210" s="51"/>
      <c r="GH210" s="50"/>
      <c r="GI210" s="51"/>
      <c r="GJ210" s="50"/>
      <c r="GK210" s="51"/>
      <c r="GL210" s="50"/>
      <c r="GM210" s="51"/>
      <c r="GN210" s="52"/>
      <c r="GO210" s="48"/>
      <c r="GP210" s="136"/>
      <c r="GQ210" s="140"/>
      <c r="GR210" s="51"/>
      <c r="GS210" s="50"/>
      <c r="GT210" s="51"/>
      <c r="GU210" s="50"/>
      <c r="GV210" s="129"/>
      <c r="GW210" s="50"/>
      <c r="GX210" s="51"/>
      <c r="GY210" s="50"/>
      <c r="GZ210" s="51"/>
      <c r="HA210" s="50"/>
      <c r="HB210" s="51"/>
      <c r="HC210" s="52"/>
      <c r="HD210" s="182">
        <f t="shared" si="144"/>
        <v>0</v>
      </c>
      <c r="HE210" s="136"/>
      <c r="HF210" s="140"/>
      <c r="HG210" s="51"/>
      <c r="HH210" s="50"/>
      <c r="HI210" s="51"/>
      <c r="HJ210" s="50"/>
      <c r="HK210" s="129"/>
      <c r="HL210" s="50"/>
      <c r="HM210" s="51"/>
      <c r="HN210" s="50"/>
      <c r="HO210" s="51"/>
      <c r="HP210" s="50"/>
      <c r="HQ210" s="51"/>
      <c r="HR210" s="52"/>
      <c r="HS210" s="48">
        <f t="shared" si="157"/>
        <v>0</v>
      </c>
      <c r="HT210" s="136"/>
      <c r="HU210" s="140"/>
      <c r="HV210" s="51"/>
      <c r="HW210" s="50"/>
      <c r="HX210" s="51"/>
      <c r="HY210" s="50"/>
      <c r="HZ210" s="129"/>
      <c r="IA210" s="50"/>
      <c r="IB210" s="51"/>
      <c r="IC210" s="50"/>
      <c r="ID210" s="51"/>
      <c r="IE210" s="50"/>
      <c r="IF210" s="129"/>
      <c r="IG210" s="50"/>
      <c r="IH210" s="129"/>
      <c r="II210" s="50"/>
      <c r="IJ210" s="51"/>
      <c r="IK210" s="52"/>
      <c r="IL210" s="182">
        <f t="shared" si="133"/>
        <v>0</v>
      </c>
      <c r="IM210" s="136"/>
      <c r="IN210" s="140"/>
      <c r="IO210" s="51"/>
      <c r="IP210" s="52"/>
      <c r="IQ210" s="182">
        <f t="shared" si="155"/>
        <v>0</v>
      </c>
      <c r="IR210" s="51"/>
      <c r="IS210" s="52"/>
      <c r="IT210" s="182">
        <f t="shared" si="148"/>
        <v>0</v>
      </c>
      <c r="IU210" s="136"/>
      <c r="IV210" s="140"/>
      <c r="IW210" s="51"/>
      <c r="IX210" s="50"/>
      <c r="IY210" s="129"/>
      <c r="IZ210" s="50"/>
      <c r="JA210" s="129"/>
      <c r="JB210" s="50"/>
      <c r="JC210" s="51"/>
      <c r="JD210" s="50"/>
      <c r="JE210" s="51"/>
      <c r="JF210" s="50"/>
      <c r="JG210" s="51"/>
      <c r="JH210" s="52"/>
      <c r="JI210" s="182">
        <f t="shared" si="158"/>
        <v>0</v>
      </c>
      <c r="JJ210" s="136"/>
      <c r="JK210" s="140"/>
      <c r="JL210" s="129"/>
      <c r="JM210" s="50"/>
      <c r="JN210" s="51"/>
      <c r="JO210" s="52"/>
      <c r="JP210" s="182">
        <f t="shared" si="156"/>
        <v>0</v>
      </c>
      <c r="JQ210" s="51"/>
      <c r="JR210" s="52"/>
    </row>
    <row r="211" spans="1:278" ht="15" customHeight="1" x14ac:dyDescent="0.3">
      <c r="A211" s="27">
        <v>94</v>
      </c>
      <c r="B211" s="37">
        <v>9552</v>
      </c>
      <c r="C211" s="30" t="s">
        <v>756</v>
      </c>
      <c r="D211" s="38">
        <v>2009</v>
      </c>
      <c r="E211" s="62">
        <f t="shared" si="149"/>
        <v>7.2</v>
      </c>
      <c r="F211" s="47" t="s">
        <v>412</v>
      </c>
      <c r="G211" s="47"/>
      <c r="H211" s="47" t="s">
        <v>755</v>
      </c>
      <c r="I211" s="47"/>
      <c r="J211" s="48">
        <f t="shared" si="143"/>
        <v>0</v>
      </c>
      <c r="K211" s="49"/>
      <c r="L211" s="50"/>
      <c r="M211" s="51"/>
      <c r="N211" s="50"/>
      <c r="O211" s="51"/>
      <c r="P211" s="52"/>
      <c r="Q211" s="48">
        <f t="shared" si="150"/>
        <v>0</v>
      </c>
      <c r="R211" s="49"/>
      <c r="S211" s="52"/>
      <c r="T211" s="48">
        <f t="shared" si="151"/>
        <v>0</v>
      </c>
      <c r="U211" s="49"/>
      <c r="V211" s="50"/>
      <c r="W211" s="51"/>
      <c r="X211" s="52"/>
      <c r="Y211" s="53">
        <f t="shared" si="146"/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8"/>
      <c r="AP211" s="95">
        <f t="shared" si="152"/>
        <v>0</v>
      </c>
      <c r="AQ211" s="97"/>
      <c r="AR211" s="92"/>
      <c r="AS211" s="89"/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>
        <f t="shared" si="137"/>
        <v>0</v>
      </c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147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/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/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>
        <f t="shared" si="153"/>
        <v>0</v>
      </c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101"/>
      <c r="EP211" s="102"/>
      <c r="EQ211" s="51"/>
      <c r="ER211" s="50"/>
      <c r="ES211" s="51"/>
      <c r="ET211" s="50"/>
      <c r="EU211" s="101"/>
      <c r="EV211" s="102"/>
      <c r="EW211" s="51"/>
      <c r="EX211" s="52"/>
      <c r="EY211" s="53">
        <f t="shared" si="154"/>
        <v>0</v>
      </c>
      <c r="EZ211" s="51"/>
      <c r="FA211" s="50"/>
      <c r="FB211" s="51"/>
      <c r="FC211" s="52"/>
      <c r="FD211" s="53">
        <f t="shared" si="142"/>
        <v>7.2</v>
      </c>
      <c r="FE211" s="51"/>
      <c r="FF211" s="50"/>
      <c r="FG211" s="51"/>
      <c r="FH211" s="50"/>
      <c r="FI211" s="51"/>
      <c r="FJ211" s="50"/>
      <c r="FK211" s="51"/>
      <c r="FL211" s="50"/>
      <c r="FM211" s="51">
        <v>7</v>
      </c>
      <c r="FN211" s="50">
        <f>18*0.4</f>
        <v>7.2</v>
      </c>
      <c r="FO211" s="51"/>
      <c r="FP211" s="52"/>
      <c r="FQ211" s="53">
        <f t="shared" si="159"/>
        <v>0</v>
      </c>
      <c r="FR211" s="153"/>
      <c r="FS211" s="150"/>
      <c r="FT211" s="51"/>
      <c r="FU211" s="50"/>
      <c r="FV211" s="51"/>
      <c r="FW211" s="50"/>
      <c r="FX211" s="51"/>
      <c r="FY211" s="50"/>
      <c r="FZ211" s="51"/>
      <c r="GA211" s="50"/>
      <c r="GB211" s="51"/>
      <c r="GC211" s="52"/>
      <c r="GD211" s="53"/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/>
      <c r="GP211" s="136"/>
      <c r="GQ211" s="140"/>
      <c r="GR211" s="51"/>
      <c r="GS211" s="50"/>
      <c r="GT211" s="51"/>
      <c r="GU211" s="50"/>
      <c r="GV211" s="129"/>
      <c r="GW211" s="50"/>
      <c r="GX211" s="51"/>
      <c r="GY211" s="50"/>
      <c r="GZ211" s="51"/>
      <c r="HA211" s="50"/>
      <c r="HB211" s="51"/>
      <c r="HC211" s="52"/>
      <c r="HD211" s="48">
        <f t="shared" si="144"/>
        <v>0</v>
      </c>
      <c r="HE211" s="136"/>
      <c r="HF211" s="140"/>
      <c r="HG211" s="51"/>
      <c r="HH211" s="50"/>
      <c r="HI211" s="51"/>
      <c r="HJ211" s="50"/>
      <c r="HK211" s="129"/>
      <c r="HL211" s="50"/>
      <c r="HM211" s="51"/>
      <c r="HN211" s="50"/>
      <c r="HO211" s="51"/>
      <c r="HP211" s="50"/>
      <c r="HQ211" s="51"/>
      <c r="HR211" s="52"/>
      <c r="HS211" s="48">
        <f t="shared" si="157"/>
        <v>0</v>
      </c>
      <c r="HT211" s="136"/>
      <c r="HU211" s="140"/>
      <c r="HV211" s="51"/>
      <c r="HW211" s="50"/>
      <c r="HX211" s="51"/>
      <c r="HY211" s="50"/>
      <c r="HZ211" s="129"/>
      <c r="IA211" s="50"/>
      <c r="IB211" s="51"/>
      <c r="IC211" s="50"/>
      <c r="ID211" s="51"/>
      <c r="IE211" s="50"/>
      <c r="IF211" s="129"/>
      <c r="IG211" s="50"/>
      <c r="IH211" s="129"/>
      <c r="II211" s="50"/>
      <c r="IJ211" s="51"/>
      <c r="IK211" s="52"/>
      <c r="IL211" s="48">
        <f t="shared" ref="IL211:IL274" si="160">IN211+IP211</f>
        <v>0</v>
      </c>
      <c r="IM211" s="136"/>
      <c r="IN211" s="140"/>
      <c r="IO211" s="51"/>
      <c r="IP211" s="52"/>
      <c r="IQ211" s="48">
        <f t="shared" si="155"/>
        <v>0</v>
      </c>
      <c r="IR211" s="51"/>
      <c r="IS211" s="52"/>
      <c r="IT211" s="48">
        <f t="shared" si="148"/>
        <v>0</v>
      </c>
      <c r="IU211" s="136"/>
      <c r="IV211" s="140"/>
      <c r="IW211" s="51"/>
      <c r="IX211" s="50"/>
      <c r="IY211" s="129"/>
      <c r="IZ211" s="50"/>
      <c r="JA211" s="129"/>
      <c r="JB211" s="50"/>
      <c r="JC211" s="51"/>
      <c r="JD211" s="50"/>
      <c r="JE211" s="51"/>
      <c r="JF211" s="50"/>
      <c r="JG211" s="51"/>
      <c r="JH211" s="52"/>
      <c r="JI211" s="48">
        <f t="shared" si="158"/>
        <v>0</v>
      </c>
      <c r="JJ211" s="136"/>
      <c r="JK211" s="140"/>
      <c r="JL211" s="129"/>
      <c r="JM211" s="50"/>
      <c r="JN211" s="51"/>
      <c r="JO211" s="52"/>
      <c r="JP211" s="48">
        <f t="shared" si="156"/>
        <v>0</v>
      </c>
      <c r="JQ211" s="51"/>
      <c r="JR211" s="52"/>
    </row>
    <row r="212" spans="1:278" ht="15" customHeight="1" x14ac:dyDescent="0.3">
      <c r="A212" s="176">
        <v>95</v>
      </c>
      <c r="B212" s="177">
        <v>9674</v>
      </c>
      <c r="C212" s="178" t="s">
        <v>857</v>
      </c>
      <c r="D212" s="179">
        <v>2007</v>
      </c>
      <c r="E212" s="180">
        <f t="shared" si="149"/>
        <v>7</v>
      </c>
      <c r="F212" s="181" t="s">
        <v>697</v>
      </c>
      <c r="G212" s="181"/>
      <c r="H212" s="47" t="s">
        <v>858</v>
      </c>
      <c r="I212" s="47" t="s">
        <v>535</v>
      </c>
      <c r="J212" s="182">
        <f t="shared" si="143"/>
        <v>0</v>
      </c>
      <c r="K212" s="49"/>
      <c r="L212" s="50"/>
      <c r="M212" s="51"/>
      <c r="N212" s="50"/>
      <c r="O212" s="51"/>
      <c r="P212" s="52"/>
      <c r="Q212" s="182">
        <f t="shared" si="150"/>
        <v>0</v>
      </c>
      <c r="R212" s="49"/>
      <c r="S212" s="52"/>
      <c r="T212" s="48">
        <f t="shared" si="151"/>
        <v>0</v>
      </c>
      <c r="U212" s="49"/>
      <c r="V212" s="50"/>
      <c r="W212" s="51"/>
      <c r="X212" s="52"/>
      <c r="Y212" s="183">
        <f t="shared" si="146"/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169"/>
      <c r="AK212" s="55"/>
      <c r="AL212" s="54"/>
      <c r="AM212" s="55"/>
      <c r="AN212" s="54"/>
      <c r="AO212" s="88"/>
      <c r="AP212" s="95">
        <f t="shared" si="152"/>
        <v>0</v>
      </c>
      <c r="AQ212" s="97"/>
      <c r="AR212" s="92"/>
      <c r="AS212" s="89"/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83">
        <f t="shared" si="137"/>
        <v>0</v>
      </c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12"/>
      <c r="BQ212" s="183">
        <f t="shared" si="147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/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/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183">
        <f t="shared" si="153"/>
        <v>0</v>
      </c>
      <c r="DG212" s="51"/>
      <c r="DH212" s="50"/>
      <c r="DI212" s="51"/>
      <c r="DJ212" s="50"/>
      <c r="DK212" s="51"/>
      <c r="DL212" s="52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52"/>
      <c r="EY212" s="53">
        <f t="shared" si="154"/>
        <v>0</v>
      </c>
      <c r="EZ212" s="51"/>
      <c r="FA212" s="50"/>
      <c r="FB212" s="51"/>
      <c r="FC212" s="52"/>
      <c r="FD212" s="183">
        <f t="shared" si="142"/>
        <v>0</v>
      </c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52"/>
      <c r="FQ212" s="183">
        <f t="shared" si="159"/>
        <v>7</v>
      </c>
      <c r="FR212" s="153"/>
      <c r="FS212" s="150"/>
      <c r="FT212" s="51"/>
      <c r="FU212" s="50"/>
      <c r="FV212" s="51"/>
      <c r="FW212" s="50"/>
      <c r="FX212" s="51">
        <v>8</v>
      </c>
      <c r="FY212" s="50">
        <f>10*0.7</f>
        <v>7</v>
      </c>
      <c r="FZ212" s="51"/>
      <c r="GA212" s="50"/>
      <c r="GB212" s="51"/>
      <c r="GC212" s="52"/>
      <c r="GD212" s="53"/>
      <c r="GE212" s="51"/>
      <c r="GF212" s="50"/>
      <c r="GG212" s="51"/>
      <c r="GH212" s="50"/>
      <c r="GI212" s="51"/>
      <c r="GJ212" s="50"/>
      <c r="GK212" s="51"/>
      <c r="GL212" s="50"/>
      <c r="GM212" s="51"/>
      <c r="GN212" s="52"/>
      <c r="GO212" s="48"/>
      <c r="GP212" s="136"/>
      <c r="GQ212" s="140"/>
      <c r="GR212" s="51"/>
      <c r="GS212" s="50"/>
      <c r="GT212" s="51"/>
      <c r="GU212" s="50"/>
      <c r="GV212" s="129"/>
      <c r="GW212" s="50"/>
      <c r="GX212" s="51"/>
      <c r="GY212" s="50"/>
      <c r="GZ212" s="51"/>
      <c r="HA212" s="50"/>
      <c r="HB212" s="51"/>
      <c r="HC212" s="52"/>
      <c r="HD212" s="182">
        <f t="shared" si="144"/>
        <v>0</v>
      </c>
      <c r="HE212" s="136"/>
      <c r="HF212" s="140"/>
      <c r="HG212" s="51"/>
      <c r="HH212" s="50"/>
      <c r="HI212" s="51"/>
      <c r="HJ212" s="50"/>
      <c r="HK212" s="129"/>
      <c r="HL212" s="50"/>
      <c r="HM212" s="51"/>
      <c r="HN212" s="50"/>
      <c r="HO212" s="51"/>
      <c r="HP212" s="50"/>
      <c r="HQ212" s="51"/>
      <c r="HR212" s="52"/>
      <c r="HS212" s="48">
        <f t="shared" si="157"/>
        <v>0</v>
      </c>
      <c r="HT212" s="136"/>
      <c r="HU212" s="140"/>
      <c r="HV212" s="51"/>
      <c r="HW212" s="50"/>
      <c r="HX212" s="51"/>
      <c r="HY212" s="50"/>
      <c r="HZ212" s="129"/>
      <c r="IA212" s="50"/>
      <c r="IB212" s="51"/>
      <c r="IC212" s="50"/>
      <c r="ID212" s="51"/>
      <c r="IE212" s="50"/>
      <c r="IF212" s="129"/>
      <c r="IG212" s="50"/>
      <c r="IH212" s="129"/>
      <c r="II212" s="50"/>
      <c r="IJ212" s="51"/>
      <c r="IK212" s="52"/>
      <c r="IL212" s="182">
        <f t="shared" si="160"/>
        <v>0</v>
      </c>
      <c r="IM212" s="136"/>
      <c r="IN212" s="140"/>
      <c r="IO212" s="51"/>
      <c r="IP212" s="52"/>
      <c r="IQ212" s="182">
        <f t="shared" si="155"/>
        <v>0</v>
      </c>
      <c r="IR212" s="51"/>
      <c r="IS212" s="52"/>
      <c r="IT212" s="182">
        <f t="shared" si="148"/>
        <v>0</v>
      </c>
      <c r="IU212" s="136"/>
      <c r="IV212" s="140"/>
      <c r="IW212" s="51"/>
      <c r="IX212" s="50"/>
      <c r="IY212" s="129"/>
      <c r="IZ212" s="50"/>
      <c r="JA212" s="129"/>
      <c r="JB212" s="50"/>
      <c r="JC212" s="51"/>
      <c r="JD212" s="50"/>
      <c r="JE212" s="51"/>
      <c r="JF212" s="50"/>
      <c r="JG212" s="51"/>
      <c r="JH212" s="52"/>
      <c r="JI212" s="182">
        <f t="shared" si="158"/>
        <v>0</v>
      </c>
      <c r="JJ212" s="136"/>
      <c r="JK212" s="140"/>
      <c r="JL212" s="129"/>
      <c r="JM212" s="50"/>
      <c r="JN212" s="51"/>
      <c r="JO212" s="52"/>
      <c r="JP212" s="182">
        <f t="shared" si="156"/>
        <v>0</v>
      </c>
      <c r="JQ212" s="51"/>
      <c r="JR212" s="52"/>
    </row>
    <row r="213" spans="1:278" ht="15" hidden="1" customHeight="1" x14ac:dyDescent="0.3">
      <c r="B213" s="37">
        <v>6229</v>
      </c>
      <c r="C213" s="30" t="s">
        <v>876</v>
      </c>
      <c r="D213" s="38">
        <v>2006</v>
      </c>
      <c r="E213" s="62">
        <f t="shared" si="149"/>
        <v>24</v>
      </c>
      <c r="F213" s="47" t="s">
        <v>719</v>
      </c>
      <c r="G213" s="47"/>
      <c r="H213" s="47" t="s">
        <v>720</v>
      </c>
      <c r="I213" s="47"/>
      <c r="J213" s="48">
        <f t="shared" si="143"/>
        <v>0</v>
      </c>
      <c r="K213" s="49"/>
      <c r="L213" s="50"/>
      <c r="M213" s="51"/>
      <c r="N213" s="50"/>
      <c r="O213" s="51"/>
      <c r="P213" s="52"/>
      <c r="Q213" s="48">
        <f t="shared" si="150"/>
        <v>0</v>
      </c>
      <c r="R213" s="49"/>
      <c r="S213" s="52"/>
      <c r="T213" s="48">
        <f t="shared" si="151"/>
        <v>0</v>
      </c>
      <c r="U213" s="49"/>
      <c r="V213" s="50"/>
      <c r="W213" s="51"/>
      <c r="X213" s="52"/>
      <c r="Y213" s="53">
        <f t="shared" si="146"/>
        <v>0</v>
      </c>
      <c r="Z213" s="120"/>
      <c r="AA213" s="55"/>
      <c r="AB213" s="120"/>
      <c r="AC213" s="55"/>
      <c r="AD213" s="120"/>
      <c r="AE213" s="55"/>
      <c r="AF213" s="120"/>
      <c r="AG213" s="55"/>
      <c r="AH213" s="120"/>
      <c r="AI213" s="55"/>
      <c r="AJ213" s="120"/>
      <c r="AK213" s="55"/>
      <c r="AL213" s="120"/>
      <c r="AM213" s="55"/>
      <c r="AN213" s="120"/>
      <c r="AO213" s="88"/>
      <c r="AP213" s="95">
        <f t="shared" si="152"/>
        <v>0</v>
      </c>
      <c r="AQ213" s="97"/>
      <c r="AR213" s="92"/>
      <c r="AS213" s="89">
        <f>AU213+AW213+AY213+BA213+BC213</f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>
        <f t="shared" si="137"/>
        <v>0</v>
      </c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147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>CJ213+CL213+CN213+CP213+CR213+CT213</f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>CW213+CY213+DA213+DC213+DE213</f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>
        <f t="shared" si="153"/>
        <v>0</v>
      </c>
      <c r="DG213" s="51"/>
      <c r="DH213" s="50"/>
      <c r="DI213" s="51"/>
      <c r="DJ213" s="50"/>
      <c r="DK213" s="51"/>
      <c r="DL213" s="52"/>
      <c r="DM213" s="53">
        <f>DO213+DQ213+DS213+DU213+DW213+DY213+EA213+EC213</f>
        <v>0</v>
      </c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>
        <f>EF213+EH213+EJ213+EL213+EN213+EP213+ER213+ET213+EV213+EX213</f>
        <v>0</v>
      </c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154"/>
        <v>0</v>
      </c>
      <c r="EZ213" s="51"/>
      <c r="FA213" s="50"/>
      <c r="FB213" s="51"/>
      <c r="FC213" s="52"/>
      <c r="FD213" s="53">
        <f t="shared" si="142"/>
        <v>0</v>
      </c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>
        <f t="shared" si="159"/>
        <v>0</v>
      </c>
      <c r="FR213" s="122"/>
      <c r="FS213" s="122"/>
      <c r="FT213" s="51"/>
      <c r="FU213" s="50"/>
      <c r="FV213" s="51"/>
      <c r="FW213" s="50"/>
      <c r="FX213" s="50"/>
      <c r="FY213" s="50"/>
      <c r="FZ213" s="50"/>
      <c r="GA213" s="50"/>
      <c r="GB213" s="51"/>
      <c r="GC213" s="52"/>
      <c r="GD213" s="53">
        <f>GH213+GL213+GN213</f>
        <v>24</v>
      </c>
      <c r="GE213" s="18">
        <v>8</v>
      </c>
      <c r="GF213" s="17">
        <f>20*0.6</f>
        <v>12</v>
      </c>
      <c r="GG213" s="51">
        <v>4</v>
      </c>
      <c r="GH213" s="50">
        <f>40*0.6</f>
        <v>24</v>
      </c>
      <c r="GI213" s="18">
        <v>9</v>
      </c>
      <c r="GJ213" s="17">
        <f>10*0.6</f>
        <v>6</v>
      </c>
      <c r="GK213" s="51"/>
      <c r="GL213" s="50"/>
      <c r="GM213" s="51"/>
      <c r="GN213" s="52"/>
      <c r="GO213" s="48">
        <f>GQ213+GS213+GU213+GW213+GY213+HA213+HC213</f>
        <v>0</v>
      </c>
      <c r="GP213" s="136"/>
      <c r="GQ213" s="140"/>
      <c r="GR213" s="51"/>
      <c r="GS213" s="50"/>
      <c r="GT213" s="51"/>
      <c r="GU213" s="50"/>
      <c r="GV213" s="129"/>
      <c r="GW213" s="50"/>
      <c r="GX213" s="51"/>
      <c r="GY213" s="50"/>
      <c r="GZ213" s="51"/>
      <c r="HA213" s="50"/>
      <c r="HB213" s="51"/>
      <c r="HC213" s="52"/>
      <c r="HD213" s="48">
        <f t="shared" si="144"/>
        <v>0</v>
      </c>
      <c r="HE213" s="136"/>
      <c r="HF213" s="140"/>
      <c r="HG213" s="51"/>
      <c r="HH213" s="50"/>
      <c r="HI213" s="51"/>
      <c r="HJ213" s="50"/>
      <c r="HK213" s="129"/>
      <c r="HL213" s="50"/>
      <c r="HM213" s="51"/>
      <c r="HN213" s="50"/>
      <c r="HO213" s="51"/>
      <c r="HP213" s="50"/>
      <c r="HQ213" s="51"/>
      <c r="HR213" s="52"/>
      <c r="HS213" s="48">
        <f t="shared" si="157"/>
        <v>0</v>
      </c>
      <c r="HT213" s="136"/>
      <c r="HU213" s="140"/>
      <c r="HV213" s="51"/>
      <c r="HW213" s="50"/>
      <c r="HX213" s="51"/>
      <c r="HY213" s="50"/>
      <c r="HZ213" s="129"/>
      <c r="IA213" s="50"/>
      <c r="IB213" s="51"/>
      <c r="IC213" s="50"/>
      <c r="ID213" s="51"/>
      <c r="IE213" s="50"/>
      <c r="IF213" s="129"/>
      <c r="IG213" s="50"/>
      <c r="IH213" s="129"/>
      <c r="II213" s="50"/>
      <c r="IJ213" s="51"/>
      <c r="IK213" s="52"/>
      <c r="IL213" s="48">
        <f t="shared" si="160"/>
        <v>0</v>
      </c>
      <c r="IM213" s="136"/>
      <c r="IN213" s="140"/>
      <c r="IO213" s="51"/>
      <c r="IP213" s="52"/>
      <c r="IQ213" s="48">
        <f t="shared" si="155"/>
        <v>0</v>
      </c>
      <c r="IR213" s="51"/>
      <c r="IS213" s="52"/>
      <c r="IT213" s="48">
        <f t="shared" si="148"/>
        <v>0</v>
      </c>
      <c r="IU213" s="136"/>
      <c r="IV213" s="140"/>
      <c r="IW213" s="51"/>
      <c r="IX213" s="50"/>
      <c r="IY213" s="129"/>
      <c r="IZ213" s="50"/>
      <c r="JA213" s="129"/>
      <c r="JB213" s="50"/>
      <c r="JC213" s="51"/>
      <c r="JD213" s="50"/>
      <c r="JE213" s="51"/>
      <c r="JF213" s="50"/>
      <c r="JG213" s="51"/>
      <c r="JH213" s="52"/>
      <c r="JI213" s="48">
        <f t="shared" si="158"/>
        <v>0</v>
      </c>
      <c r="JJ213" s="136"/>
      <c r="JK213" s="140"/>
      <c r="JL213" s="129"/>
      <c r="JM213" s="50"/>
      <c r="JN213" s="51"/>
      <c r="JO213" s="52"/>
      <c r="JP213" s="48">
        <f t="shared" si="156"/>
        <v>0</v>
      </c>
      <c r="JQ213" s="51"/>
      <c r="JR213" s="52"/>
    </row>
    <row r="214" spans="1:278" ht="15" hidden="1" customHeight="1" x14ac:dyDescent="0.3">
      <c r="B214" s="37">
        <v>380</v>
      </c>
      <c r="C214" s="30" t="s">
        <v>590</v>
      </c>
      <c r="D214" s="38">
        <v>2011</v>
      </c>
      <c r="E214" s="62">
        <f t="shared" si="149"/>
        <v>23.4</v>
      </c>
      <c r="F214" s="47" t="s">
        <v>412</v>
      </c>
      <c r="G214" s="47"/>
      <c r="H214" s="47" t="s">
        <v>592</v>
      </c>
      <c r="I214" s="47"/>
      <c r="J214" s="48">
        <f t="shared" si="143"/>
        <v>0</v>
      </c>
      <c r="K214" s="49"/>
      <c r="L214" s="50"/>
      <c r="M214" s="51"/>
      <c r="N214" s="50"/>
      <c r="O214" s="51"/>
      <c r="P214" s="52"/>
      <c r="Q214" s="48">
        <f t="shared" si="150"/>
        <v>0</v>
      </c>
      <c r="R214" s="49"/>
      <c r="S214" s="52"/>
      <c r="T214" s="48">
        <f t="shared" si="151"/>
        <v>0</v>
      </c>
      <c r="U214" s="49"/>
      <c r="V214" s="50"/>
      <c r="W214" s="51"/>
      <c r="X214" s="52"/>
      <c r="Y214" s="53">
        <f t="shared" si="146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5">
        <f t="shared" si="152"/>
        <v>0</v>
      </c>
      <c r="AQ214" s="97"/>
      <c r="AR214" s="92"/>
      <c r="AS214" s="89">
        <f>AU214+AW214+AY214+BA214+BC214</f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 t="shared" si="137"/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147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>CJ214+CL214+CN214+CP214+CR214+CT214</f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>CW214+CY214+DA214+DC214+DE214</f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 t="shared" si="153"/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154"/>
        <v>0</v>
      </c>
      <c r="EZ214" s="51"/>
      <c r="FA214" s="50"/>
      <c r="FB214" s="51"/>
      <c r="FC214" s="52"/>
      <c r="FD214" s="53">
        <f t="shared" si="142"/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 t="shared" si="159"/>
        <v>0</v>
      </c>
      <c r="FR214" s="122"/>
      <c r="FS214" s="122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>GQ214+GS214+GU214+GW214+GY214+HA214+HC214</f>
        <v>0</v>
      </c>
      <c r="GP214" s="125"/>
      <c r="GQ214" s="125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 t="shared" si="144"/>
        <v>0</v>
      </c>
      <c r="HE214" s="125"/>
      <c r="HF214" s="125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157"/>
        <v>0</v>
      </c>
      <c r="HT214" s="136"/>
      <c r="HU214" s="140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9"/>
      <c r="IG214" s="50"/>
      <c r="IH214" s="129"/>
      <c r="II214" s="50"/>
      <c r="IJ214" s="51"/>
      <c r="IK214" s="52"/>
      <c r="IL214" s="48">
        <f t="shared" si="160"/>
        <v>0</v>
      </c>
      <c r="IM214" s="136"/>
      <c r="IN214" s="140"/>
      <c r="IO214" s="51"/>
      <c r="IP214" s="52"/>
      <c r="IQ214" s="48">
        <f t="shared" si="155"/>
        <v>0</v>
      </c>
      <c r="IR214" s="51"/>
      <c r="IS214" s="52"/>
      <c r="IT214" s="48">
        <f t="shared" si="148"/>
        <v>0</v>
      </c>
      <c r="IU214" s="136"/>
      <c r="IV214" s="140"/>
      <c r="IW214" s="51"/>
      <c r="IX214" s="50"/>
      <c r="IY214" s="51"/>
      <c r="IZ214" s="50"/>
      <c r="JA214" s="129"/>
      <c r="JB214" s="50"/>
      <c r="JC214" s="51"/>
      <c r="JD214" s="50"/>
      <c r="JE214" s="51"/>
      <c r="JF214" s="50"/>
      <c r="JG214" s="51"/>
      <c r="JH214" s="52"/>
      <c r="JI214" s="48">
        <f t="shared" si="158"/>
        <v>0</v>
      </c>
      <c r="JJ214" s="136"/>
      <c r="JK214" s="140"/>
      <c r="JL214" s="51"/>
      <c r="JM214" s="50"/>
      <c r="JN214" s="51"/>
      <c r="JO214" s="52"/>
      <c r="JP214" s="48">
        <f t="shared" si="156"/>
        <v>0</v>
      </c>
      <c r="JQ214" s="51"/>
      <c r="JR214" s="52"/>
    </row>
    <row r="215" spans="1:278" ht="15" hidden="1" customHeight="1" x14ac:dyDescent="0.3">
      <c r="B215" s="37">
        <v>362</v>
      </c>
      <c r="C215" s="30" t="s">
        <v>591</v>
      </c>
      <c r="D215" s="38">
        <v>2011</v>
      </c>
      <c r="E215" s="62">
        <f t="shared" si="149"/>
        <v>23.4</v>
      </c>
      <c r="F215" s="47" t="s">
        <v>412</v>
      </c>
      <c r="G215" s="47"/>
      <c r="H215" s="47" t="s">
        <v>593</v>
      </c>
      <c r="I215" s="47"/>
      <c r="J215" s="48">
        <f t="shared" si="143"/>
        <v>0</v>
      </c>
      <c r="K215" s="49"/>
      <c r="L215" s="50"/>
      <c r="M215" s="51"/>
      <c r="N215" s="50"/>
      <c r="O215" s="51"/>
      <c r="P215" s="52"/>
      <c r="Q215" s="48">
        <f t="shared" si="150"/>
        <v>0</v>
      </c>
      <c r="R215" s="49"/>
      <c r="S215" s="52"/>
      <c r="T215" s="48">
        <f t="shared" si="151"/>
        <v>0</v>
      </c>
      <c r="U215" s="49"/>
      <c r="V215" s="50"/>
      <c r="W215" s="51"/>
      <c r="X215" s="52"/>
      <c r="Y215" s="53">
        <f t="shared" si="146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5">
        <f t="shared" si="152"/>
        <v>0</v>
      </c>
      <c r="AQ215" s="97"/>
      <c r="AR215" s="92"/>
      <c r="AS215" s="89">
        <f>AU215+AW215+AY215+BA215+BC215</f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 t="shared" si="137"/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147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>CJ215+CL215+CN215+CP215+CR215+CT215</f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>CW215+CY215+DA215+DC215+DE215</f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 t="shared" si="153"/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154"/>
        <v>0</v>
      </c>
      <c r="EZ215" s="51"/>
      <c r="FA215" s="50"/>
      <c r="FB215" s="51"/>
      <c r="FC215" s="52"/>
      <c r="FD215" s="53">
        <f t="shared" si="142"/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 t="shared" si="159"/>
        <v>0</v>
      </c>
      <c r="FR215" s="122"/>
      <c r="FS215" s="122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>GF215+GH215+GJ215+GL215+GN215</f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>GQ215+GS215+GU215+GW215+GY215+HA215+HC215</f>
        <v>0</v>
      </c>
      <c r="GP215" s="125"/>
      <c r="GQ215" s="125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 t="shared" si="144"/>
        <v>0</v>
      </c>
      <c r="HE215" s="125"/>
      <c r="HF215" s="125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157"/>
        <v>0</v>
      </c>
      <c r="HT215" s="136"/>
      <c r="HU215" s="140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9"/>
      <c r="IG215" s="50"/>
      <c r="IH215" s="129"/>
      <c r="II215" s="50"/>
      <c r="IJ215" s="51"/>
      <c r="IK215" s="52"/>
      <c r="IL215" s="48">
        <f t="shared" si="160"/>
        <v>0</v>
      </c>
      <c r="IM215" s="136"/>
      <c r="IN215" s="140"/>
      <c r="IO215" s="51"/>
      <c r="IP215" s="52"/>
      <c r="IQ215" s="48">
        <f t="shared" si="155"/>
        <v>0</v>
      </c>
      <c r="IR215" s="51"/>
      <c r="IS215" s="52"/>
      <c r="IT215" s="48">
        <f t="shared" si="148"/>
        <v>0</v>
      </c>
      <c r="IU215" s="136"/>
      <c r="IV215" s="140"/>
      <c r="IW215" s="51"/>
      <c r="IX215" s="50"/>
      <c r="IY215" s="51"/>
      <c r="IZ215" s="50"/>
      <c r="JA215" s="129"/>
      <c r="JB215" s="50"/>
      <c r="JC215" s="51"/>
      <c r="JD215" s="50"/>
      <c r="JE215" s="51"/>
      <c r="JF215" s="50"/>
      <c r="JG215" s="51"/>
      <c r="JH215" s="52"/>
      <c r="JI215" s="48">
        <f t="shared" si="158"/>
        <v>0</v>
      </c>
      <c r="JJ215" s="136"/>
      <c r="JK215" s="140"/>
      <c r="JL215" s="51"/>
      <c r="JM215" s="50"/>
      <c r="JN215" s="51"/>
      <c r="JO215" s="52"/>
      <c r="JP215" s="48">
        <f t="shared" si="156"/>
        <v>0</v>
      </c>
      <c r="JQ215" s="51"/>
      <c r="JR215" s="52"/>
    </row>
    <row r="216" spans="1:278" ht="15" hidden="1" customHeight="1" x14ac:dyDescent="0.3">
      <c r="B216" s="37">
        <v>7173</v>
      </c>
      <c r="C216" s="30" t="s">
        <v>658</v>
      </c>
      <c r="D216" s="38">
        <v>2011</v>
      </c>
      <c r="E216" s="62">
        <f t="shared" si="149"/>
        <v>23.25</v>
      </c>
      <c r="F216" s="47" t="s">
        <v>537</v>
      </c>
      <c r="G216" s="47"/>
      <c r="H216" s="47" t="s">
        <v>562</v>
      </c>
      <c r="I216" s="47" t="s">
        <v>659</v>
      </c>
      <c r="J216" s="48">
        <f t="shared" si="143"/>
        <v>0</v>
      </c>
      <c r="K216" s="49"/>
      <c r="L216" s="50"/>
      <c r="M216" s="51"/>
      <c r="N216" s="50"/>
      <c r="O216" s="51"/>
      <c r="P216" s="52"/>
      <c r="Q216" s="48">
        <f t="shared" si="150"/>
        <v>0</v>
      </c>
      <c r="R216" s="49"/>
      <c r="S216" s="52"/>
      <c r="T216" s="48">
        <f t="shared" si="151"/>
        <v>0</v>
      </c>
      <c r="U216" s="49"/>
      <c r="V216" s="50"/>
      <c r="W216" s="51"/>
      <c r="X216" s="52"/>
      <c r="Y216" s="53">
        <f t="shared" si="146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5">
        <f t="shared" si="152"/>
        <v>0</v>
      </c>
      <c r="AQ216" s="97"/>
      <c r="AR216" s="92"/>
      <c r="AS216" s="89">
        <f>AU216+AW216+AY216+BA216+BC216</f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 t="shared" si="137"/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147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>CJ216+CL216+CN216+CP216+CR216+CT216</f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>CW216+CY216+DA216+DC216+DE216</f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 t="shared" si="153"/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101">
        <v>7</v>
      </c>
      <c r="DS216" s="102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154"/>
        <v>0</v>
      </c>
      <c r="EZ216" s="51"/>
      <c r="FA216" s="50"/>
      <c r="FB216" s="51"/>
      <c r="FC216" s="52"/>
      <c r="FD216" s="53">
        <f t="shared" si="142"/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 t="shared" si="159"/>
        <v>0</v>
      </c>
      <c r="FR216" s="122"/>
      <c r="FS216" s="122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>GF216+GH216+GJ216+GL216+GN216</f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>GQ216+GS216+GU216+GW216+GY216+HA216+HC216</f>
        <v>0</v>
      </c>
      <c r="GP216" s="125"/>
      <c r="GQ216" s="125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 t="shared" si="144"/>
        <v>0</v>
      </c>
      <c r="HE216" s="125"/>
      <c r="HF216" s="125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157"/>
        <v>0</v>
      </c>
      <c r="HT216" s="136"/>
      <c r="HU216" s="140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9"/>
      <c r="IG216" s="50"/>
      <c r="IH216" s="129"/>
      <c r="II216" s="50"/>
      <c r="IJ216" s="51"/>
      <c r="IK216" s="52"/>
      <c r="IL216" s="48">
        <f t="shared" si="160"/>
        <v>0</v>
      </c>
      <c r="IM216" s="136"/>
      <c r="IN216" s="140"/>
      <c r="IO216" s="51"/>
      <c r="IP216" s="52"/>
      <c r="IQ216" s="48">
        <f t="shared" si="155"/>
        <v>0</v>
      </c>
      <c r="IR216" s="51"/>
      <c r="IS216" s="52"/>
      <c r="IT216" s="48">
        <f t="shared" si="148"/>
        <v>0</v>
      </c>
      <c r="IU216" s="136"/>
      <c r="IV216" s="140"/>
      <c r="IW216" s="51"/>
      <c r="IX216" s="50"/>
      <c r="IY216" s="51"/>
      <c r="IZ216" s="50"/>
      <c r="JA216" s="129"/>
      <c r="JB216" s="50"/>
      <c r="JC216" s="51"/>
      <c r="JD216" s="50"/>
      <c r="JE216" s="51"/>
      <c r="JF216" s="50"/>
      <c r="JG216" s="51"/>
      <c r="JH216" s="52"/>
      <c r="JI216" s="48">
        <f t="shared" si="158"/>
        <v>0</v>
      </c>
      <c r="JJ216" s="136"/>
      <c r="JK216" s="140"/>
      <c r="JL216" s="51"/>
      <c r="JM216" s="50"/>
      <c r="JN216" s="51"/>
      <c r="JO216" s="52"/>
      <c r="JP216" s="48">
        <f t="shared" si="156"/>
        <v>0</v>
      </c>
      <c r="JQ216" s="51"/>
      <c r="JR216" s="52"/>
    </row>
    <row r="217" spans="1:278" ht="15" customHeight="1" x14ac:dyDescent="0.3">
      <c r="B217" s="37">
        <v>9670</v>
      </c>
      <c r="C217" s="30" t="s">
        <v>847</v>
      </c>
      <c r="D217" s="38">
        <v>2008</v>
      </c>
      <c r="E217" s="62">
        <f t="shared" si="149"/>
        <v>7</v>
      </c>
      <c r="F217" s="47" t="s">
        <v>415</v>
      </c>
      <c r="G217" s="47"/>
      <c r="H217" s="47" t="s">
        <v>848</v>
      </c>
      <c r="I217" s="47"/>
      <c r="J217" s="48">
        <f t="shared" si="143"/>
        <v>0</v>
      </c>
      <c r="K217" s="49"/>
      <c r="L217" s="50"/>
      <c r="M217" s="51"/>
      <c r="N217" s="50"/>
      <c r="O217" s="51"/>
      <c r="P217" s="52"/>
      <c r="Q217" s="48">
        <f t="shared" si="150"/>
        <v>0</v>
      </c>
      <c r="R217" s="49"/>
      <c r="S217" s="52"/>
      <c r="T217" s="48">
        <f t="shared" si="151"/>
        <v>0</v>
      </c>
      <c r="U217" s="49"/>
      <c r="V217" s="50"/>
      <c r="W217" s="51"/>
      <c r="X217" s="52"/>
      <c r="Y217" s="53">
        <f t="shared" si="146"/>
        <v>0</v>
      </c>
      <c r="Z217" s="116"/>
      <c r="AA217" s="55"/>
      <c r="AB217" s="116"/>
      <c r="AC217" s="55"/>
      <c r="AD217" s="116"/>
      <c r="AE217" s="55"/>
      <c r="AF217" s="116"/>
      <c r="AG217" s="55"/>
      <c r="AH217" s="116"/>
      <c r="AI217" s="55"/>
      <c r="AJ217" s="116"/>
      <c r="AK217" s="55"/>
      <c r="AL217" s="116"/>
      <c r="AM217" s="55"/>
      <c r="AN217" s="116"/>
      <c r="AO217" s="88"/>
      <c r="AP217" s="95">
        <f t="shared" si="152"/>
        <v>0</v>
      </c>
      <c r="AQ217" s="97"/>
      <c r="AR217" s="92"/>
      <c r="AS217" s="89"/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>
        <f t="shared" si="137"/>
        <v>0</v>
      </c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147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/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/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>
        <f t="shared" si="153"/>
        <v>0</v>
      </c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0"/>
      <c r="ET217" s="50"/>
      <c r="EU217" s="50"/>
      <c r="EV217" s="50"/>
      <c r="EW217" s="51"/>
      <c r="EX217" s="52"/>
      <c r="EY217" s="53">
        <f t="shared" si="154"/>
        <v>0</v>
      </c>
      <c r="EZ217" s="51"/>
      <c r="FA217" s="50"/>
      <c r="FB217" s="51"/>
      <c r="FC217" s="52"/>
      <c r="FD217" s="53">
        <f>FF217+FH217+FJ217+FL217+FN217</f>
        <v>0</v>
      </c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18">
        <v>9</v>
      </c>
      <c r="FP217" s="111" t="s">
        <v>65</v>
      </c>
      <c r="FQ217" s="53">
        <f t="shared" si="159"/>
        <v>7</v>
      </c>
      <c r="FR217" s="153"/>
      <c r="FS217" s="150"/>
      <c r="FT217" s="51"/>
      <c r="FU217" s="50"/>
      <c r="FV217" s="51"/>
      <c r="FW217" s="50"/>
      <c r="FX217" s="51"/>
      <c r="FY217" s="50"/>
      <c r="FZ217" s="51">
        <v>8</v>
      </c>
      <c r="GA217" s="50">
        <f>10*0.7</f>
        <v>7</v>
      </c>
      <c r="GB217" s="51"/>
      <c r="GC217" s="52"/>
      <c r="GD217" s="53"/>
      <c r="GE217" s="51"/>
      <c r="GF217" s="50"/>
      <c r="GG217" s="51"/>
      <c r="GH217" s="50"/>
      <c r="GI217" s="51"/>
      <c r="GJ217" s="50"/>
      <c r="GK217" s="51"/>
      <c r="GL217" s="50"/>
      <c r="GM217" s="51"/>
      <c r="GN217" s="108"/>
      <c r="GO217" s="48"/>
      <c r="GP217" s="136"/>
      <c r="GQ217" s="140"/>
      <c r="GR217" s="51"/>
      <c r="GS217" s="50"/>
      <c r="GT217" s="51"/>
      <c r="GU217" s="50"/>
      <c r="GV217" s="129"/>
      <c r="GW217" s="50"/>
      <c r="GX217" s="51"/>
      <c r="GY217" s="50"/>
      <c r="GZ217" s="51"/>
      <c r="HA217" s="50"/>
      <c r="HB217" s="51"/>
      <c r="HC217" s="52"/>
      <c r="HD217" s="48">
        <f t="shared" si="144"/>
        <v>0</v>
      </c>
      <c r="HE217" s="136"/>
      <c r="HF217" s="140"/>
      <c r="HG217" s="51"/>
      <c r="HH217" s="50"/>
      <c r="HI217" s="51"/>
      <c r="HJ217" s="50"/>
      <c r="HK217" s="129"/>
      <c r="HL217" s="50"/>
      <c r="HM217" s="51"/>
      <c r="HN217" s="50"/>
      <c r="HO217" s="51"/>
      <c r="HP217" s="50"/>
      <c r="HQ217" s="51"/>
      <c r="HR217" s="52"/>
      <c r="HS217" s="48">
        <f t="shared" si="157"/>
        <v>0</v>
      </c>
      <c r="HT217" s="136"/>
      <c r="HU217" s="140"/>
      <c r="HV217" s="51"/>
      <c r="HW217" s="50"/>
      <c r="HX217" s="51"/>
      <c r="HY217" s="50"/>
      <c r="HZ217" s="129"/>
      <c r="IA217" s="50"/>
      <c r="IB217" s="51"/>
      <c r="IC217" s="50"/>
      <c r="ID217" s="51"/>
      <c r="IE217" s="50"/>
      <c r="IF217" s="129"/>
      <c r="IG217" s="50"/>
      <c r="IH217" s="129"/>
      <c r="II217" s="50"/>
      <c r="IJ217" s="51"/>
      <c r="IK217" s="52"/>
      <c r="IL217" s="48">
        <f t="shared" si="160"/>
        <v>0</v>
      </c>
      <c r="IM217" s="136"/>
      <c r="IN217" s="140"/>
      <c r="IO217" s="51"/>
      <c r="IP217" s="52"/>
      <c r="IQ217" s="48">
        <f t="shared" si="155"/>
        <v>0</v>
      </c>
      <c r="IR217" s="51"/>
      <c r="IS217" s="52"/>
      <c r="IT217" s="48">
        <f t="shared" si="148"/>
        <v>0</v>
      </c>
      <c r="IU217" s="136"/>
      <c r="IV217" s="140"/>
      <c r="IW217" s="51"/>
      <c r="IX217" s="50"/>
      <c r="IY217" s="129"/>
      <c r="IZ217" s="50"/>
      <c r="JA217" s="129"/>
      <c r="JB217" s="50"/>
      <c r="JC217" s="51"/>
      <c r="JD217" s="50"/>
      <c r="JE217" s="51"/>
      <c r="JF217" s="50"/>
      <c r="JG217" s="51"/>
      <c r="JH217" s="52"/>
      <c r="JI217" s="48">
        <f t="shared" si="158"/>
        <v>0</v>
      </c>
      <c r="JJ217" s="136"/>
      <c r="JK217" s="140"/>
      <c r="JL217" s="129"/>
      <c r="JM217" s="50"/>
      <c r="JN217" s="51"/>
      <c r="JO217" s="52"/>
      <c r="JP217" s="48">
        <f t="shared" si="156"/>
        <v>0</v>
      </c>
      <c r="JQ217" s="51"/>
      <c r="JR217" s="52"/>
    </row>
    <row r="218" spans="1:278" ht="15" customHeight="1" x14ac:dyDescent="0.3">
      <c r="A218" s="176"/>
      <c r="B218" s="177">
        <v>7363</v>
      </c>
      <c r="C218" s="178" t="s">
        <v>859</v>
      </c>
      <c r="D218" s="179">
        <v>2008</v>
      </c>
      <c r="E218" s="180">
        <f t="shared" si="149"/>
        <v>7</v>
      </c>
      <c r="F218" s="181" t="s">
        <v>697</v>
      </c>
      <c r="G218" s="181"/>
      <c r="H218" s="47" t="s">
        <v>704</v>
      </c>
      <c r="I218" s="47" t="s">
        <v>700</v>
      </c>
      <c r="J218" s="182">
        <f t="shared" si="143"/>
        <v>0</v>
      </c>
      <c r="K218" s="49"/>
      <c r="L218" s="50"/>
      <c r="M218" s="51"/>
      <c r="N218" s="50"/>
      <c r="O218" s="51"/>
      <c r="P218" s="52"/>
      <c r="Q218" s="182">
        <f t="shared" si="150"/>
        <v>0</v>
      </c>
      <c r="R218" s="49"/>
      <c r="S218" s="52"/>
      <c r="T218" s="48">
        <f t="shared" si="151"/>
        <v>0</v>
      </c>
      <c r="U218" s="49"/>
      <c r="V218" s="50"/>
      <c r="W218" s="51"/>
      <c r="X218" s="52"/>
      <c r="Y218" s="183">
        <f t="shared" si="146"/>
        <v>0</v>
      </c>
      <c r="Z218" s="114"/>
      <c r="AA218" s="55"/>
      <c r="AB218" s="114"/>
      <c r="AC218" s="55"/>
      <c r="AD218" s="114"/>
      <c r="AE218" s="55"/>
      <c r="AF218" s="114"/>
      <c r="AG218" s="55"/>
      <c r="AH218" s="114"/>
      <c r="AI218" s="55"/>
      <c r="AJ218" s="114"/>
      <c r="AK218" s="55"/>
      <c r="AL218" s="114"/>
      <c r="AM218" s="55"/>
      <c r="AN218" s="114"/>
      <c r="AO218" s="88"/>
      <c r="AP218" s="95">
        <f t="shared" si="152"/>
        <v>0</v>
      </c>
      <c r="AQ218" s="97"/>
      <c r="AR218" s="92"/>
      <c r="AS218" s="89"/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83">
        <f t="shared" si="137"/>
        <v>0</v>
      </c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83">
        <f t="shared" si="147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/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/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183">
        <f t="shared" si="153"/>
        <v>0</v>
      </c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154"/>
        <v>0</v>
      </c>
      <c r="EZ218" s="51"/>
      <c r="FA218" s="50"/>
      <c r="FB218" s="51"/>
      <c r="FC218" s="52"/>
      <c r="FD218" s="183">
        <f>FF218+FH218+FJ218+FL218+FN218+FP218</f>
        <v>0</v>
      </c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183">
        <f t="shared" si="159"/>
        <v>7</v>
      </c>
      <c r="FR218" s="153"/>
      <c r="FS218" s="150"/>
      <c r="FT218" s="51"/>
      <c r="FU218" s="50"/>
      <c r="FV218" s="51"/>
      <c r="FW218" s="50"/>
      <c r="FX218" s="51">
        <v>8</v>
      </c>
      <c r="FY218" s="50">
        <f>10*0.7</f>
        <v>7</v>
      </c>
      <c r="FZ218" s="51"/>
      <c r="GA218" s="50"/>
      <c r="GB218" s="51"/>
      <c r="GC218" s="52"/>
      <c r="GD218" s="53"/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/>
      <c r="GP218" s="136"/>
      <c r="GQ218" s="140"/>
      <c r="GR218" s="51"/>
      <c r="GS218" s="50"/>
      <c r="GT218" s="51"/>
      <c r="GU218" s="50"/>
      <c r="GV218" s="129"/>
      <c r="GW218" s="50"/>
      <c r="GX218" s="51"/>
      <c r="GY218" s="50"/>
      <c r="GZ218" s="51"/>
      <c r="HA218" s="50"/>
      <c r="HB218" s="51"/>
      <c r="HC218" s="52"/>
      <c r="HD218" s="182">
        <f t="shared" si="144"/>
        <v>0</v>
      </c>
      <c r="HE218" s="136"/>
      <c r="HF218" s="140"/>
      <c r="HG218" s="51"/>
      <c r="HH218" s="50"/>
      <c r="HI218" s="51"/>
      <c r="HJ218" s="50"/>
      <c r="HK218" s="129"/>
      <c r="HL218" s="50"/>
      <c r="HM218" s="51"/>
      <c r="HN218" s="50"/>
      <c r="HO218" s="51"/>
      <c r="HP218" s="50"/>
      <c r="HQ218" s="51"/>
      <c r="HR218" s="52"/>
      <c r="HS218" s="48">
        <f t="shared" si="157"/>
        <v>0</v>
      </c>
      <c r="HT218" s="136"/>
      <c r="HU218" s="140"/>
      <c r="HV218" s="51"/>
      <c r="HW218" s="50"/>
      <c r="HX218" s="51"/>
      <c r="HY218" s="50"/>
      <c r="HZ218" s="129"/>
      <c r="IA218" s="50"/>
      <c r="IB218" s="51"/>
      <c r="IC218" s="50"/>
      <c r="ID218" s="51"/>
      <c r="IE218" s="50"/>
      <c r="IF218" s="129"/>
      <c r="IG218" s="50"/>
      <c r="IH218" s="129"/>
      <c r="II218" s="50"/>
      <c r="IJ218" s="51"/>
      <c r="IK218" s="52"/>
      <c r="IL218" s="182">
        <f t="shared" si="160"/>
        <v>0</v>
      </c>
      <c r="IM218" s="136"/>
      <c r="IN218" s="140"/>
      <c r="IO218" s="51"/>
      <c r="IP218" s="52"/>
      <c r="IQ218" s="182">
        <f t="shared" si="155"/>
        <v>0</v>
      </c>
      <c r="IR218" s="51"/>
      <c r="IS218" s="52"/>
      <c r="IT218" s="182">
        <f t="shared" si="148"/>
        <v>0</v>
      </c>
      <c r="IU218" s="136"/>
      <c r="IV218" s="140"/>
      <c r="IW218" s="51"/>
      <c r="IX218" s="50"/>
      <c r="IY218" s="129"/>
      <c r="IZ218" s="50"/>
      <c r="JA218" s="129"/>
      <c r="JB218" s="50"/>
      <c r="JC218" s="51"/>
      <c r="JD218" s="50"/>
      <c r="JE218" s="51"/>
      <c r="JF218" s="50"/>
      <c r="JG218" s="51"/>
      <c r="JH218" s="52"/>
      <c r="JI218" s="182">
        <f t="shared" si="158"/>
        <v>0</v>
      </c>
      <c r="JJ218" s="136"/>
      <c r="JK218" s="140"/>
      <c r="JL218" s="129"/>
      <c r="JM218" s="50"/>
      <c r="JN218" s="51"/>
      <c r="JO218" s="52"/>
      <c r="JP218" s="182">
        <f t="shared" si="156"/>
        <v>0</v>
      </c>
      <c r="JQ218" s="51"/>
      <c r="JR218" s="52"/>
    </row>
    <row r="219" spans="1:278" ht="15" hidden="1" customHeight="1" x14ac:dyDescent="0.3">
      <c r="B219" s="37">
        <v>74</v>
      </c>
      <c r="C219" s="30" t="s">
        <v>95</v>
      </c>
      <c r="D219" s="39">
        <v>1988</v>
      </c>
      <c r="E219" s="62">
        <f t="shared" si="149"/>
        <v>22</v>
      </c>
      <c r="F219" s="47" t="s">
        <v>571</v>
      </c>
      <c r="G219" s="47" t="s">
        <v>412</v>
      </c>
      <c r="H219" s="47" t="s">
        <v>572</v>
      </c>
      <c r="I219" s="47" t="s">
        <v>573</v>
      </c>
      <c r="J219" s="48">
        <f t="shared" si="143"/>
        <v>0</v>
      </c>
      <c r="K219" s="49"/>
      <c r="L219" s="50"/>
      <c r="M219" s="51"/>
      <c r="N219" s="50"/>
      <c r="O219" s="51"/>
      <c r="P219" s="52"/>
      <c r="Q219" s="48">
        <f t="shared" si="150"/>
        <v>0</v>
      </c>
      <c r="R219" s="49"/>
      <c r="S219" s="52"/>
      <c r="T219" s="48">
        <f t="shared" si="151"/>
        <v>0</v>
      </c>
      <c r="U219" s="49"/>
      <c r="V219" s="50"/>
      <c r="W219" s="51"/>
      <c r="X219" s="52"/>
      <c r="Y219" s="53">
        <f t="shared" si="146"/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5">
        <f t="shared" si="152"/>
        <v>0</v>
      </c>
      <c r="AQ219" s="97"/>
      <c r="AR219" s="92"/>
      <c r="AS219" s="89">
        <f>AU219+AW219+AY219+BA219+BC219</f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>
        <f t="shared" si="137"/>
        <v>0</v>
      </c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147"/>
        <v>22</v>
      </c>
      <c r="BR219" s="51"/>
      <c r="BS219" s="50"/>
      <c r="BT219" s="51"/>
      <c r="BU219" s="50"/>
      <c r="BV219" s="51"/>
      <c r="BW219" s="50"/>
      <c r="BX219" s="51"/>
      <c r="BY219" s="50"/>
      <c r="BZ219" s="51">
        <v>6</v>
      </c>
      <c r="CA219" s="50">
        <f>22</f>
        <v>22</v>
      </c>
      <c r="CB219" s="51"/>
      <c r="CC219" s="50"/>
      <c r="CD219" s="51"/>
      <c r="CE219" s="50"/>
      <c r="CF219" s="51"/>
      <c r="CG219" s="52"/>
      <c r="CH219" s="53">
        <f>CJ219+CL219+CN219+CP219+CR219+CT219</f>
        <v>0</v>
      </c>
      <c r="CI219" s="51"/>
      <c r="CJ219" s="50"/>
      <c r="CK219" s="51"/>
      <c r="CL219" s="50"/>
      <c r="CM219" s="51"/>
      <c r="CN219" s="50"/>
      <c r="CO219" s="50"/>
      <c r="CP219" s="50"/>
      <c r="CQ219" s="51"/>
      <c r="CR219" s="50"/>
      <c r="CS219" s="51"/>
      <c r="CT219" s="52"/>
      <c r="CU219" s="53">
        <f>CW219+CY219+DA219+DC219+DE219</f>
        <v>0</v>
      </c>
      <c r="CV219" s="51"/>
      <c r="CW219" s="50"/>
      <c r="CX219" s="50"/>
      <c r="CY219" s="50"/>
      <c r="CZ219" s="51"/>
      <c r="DA219" s="50"/>
      <c r="DB219" s="51"/>
      <c r="DC219" s="50"/>
      <c r="DD219" s="51"/>
      <c r="DE219" s="52"/>
      <c r="DF219" s="53">
        <f t="shared" si="153"/>
        <v>0</v>
      </c>
      <c r="DG219" s="51"/>
      <c r="DH219" s="50"/>
      <c r="DI219" s="50"/>
      <c r="DJ219" s="50"/>
      <c r="DK219" s="51"/>
      <c r="DL219" s="52"/>
      <c r="DM219" s="53">
        <f>DO219+DQ219+DS219+DU219+DW219+DY219+EA219+EC219</f>
        <v>0</v>
      </c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0"/>
      <c r="DY219" s="50"/>
      <c r="DZ219" s="51"/>
      <c r="EA219" s="50"/>
      <c r="EB219" s="51"/>
      <c r="EC219" s="52"/>
      <c r="ED219" s="53">
        <f>EF219+EH219+EJ219+EL219+EN219+EP219+ER219+ET219+EV219+EX219</f>
        <v>0</v>
      </c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0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154"/>
        <v>0</v>
      </c>
      <c r="EZ219" s="51"/>
      <c r="FA219" s="50"/>
      <c r="FB219" s="51"/>
      <c r="FC219" s="52"/>
      <c r="FD219" s="53">
        <f>FF219+FH219+FJ219+FL219+FN219+FP219</f>
        <v>0</v>
      </c>
      <c r="FE219" s="51"/>
      <c r="FF219" s="50"/>
      <c r="FG219" s="51"/>
      <c r="FH219" s="50"/>
      <c r="FI219" s="51"/>
      <c r="FJ219" s="50"/>
      <c r="FK219" s="50"/>
      <c r="FL219" s="50"/>
      <c r="FM219" s="51"/>
      <c r="FN219" s="50"/>
      <c r="FO219" s="51"/>
      <c r="FP219" s="52"/>
      <c r="FQ219" s="53">
        <f t="shared" si="159"/>
        <v>0</v>
      </c>
      <c r="FR219" s="122"/>
      <c r="FS219" s="122"/>
      <c r="FT219" s="51"/>
      <c r="FU219" s="50"/>
      <c r="FV219" s="51"/>
      <c r="FW219" s="50"/>
      <c r="FX219" s="50"/>
      <c r="FY219" s="50"/>
      <c r="FZ219" s="50"/>
      <c r="GA219" s="50"/>
      <c r="GB219" s="51"/>
      <c r="GC219" s="52"/>
      <c r="GD219" s="53">
        <f>GF219+GH219+GJ219+GL219+GN219</f>
        <v>0</v>
      </c>
      <c r="GE219" s="51"/>
      <c r="GF219" s="50"/>
      <c r="GG219" s="51"/>
      <c r="GH219" s="50"/>
      <c r="GI219" s="51"/>
      <c r="GJ219" s="50"/>
      <c r="GK219" s="50"/>
      <c r="GL219" s="50"/>
      <c r="GM219" s="51"/>
      <c r="GN219" s="52"/>
      <c r="GO219" s="48">
        <f>GQ219+GS219+GU219+GW219+GY219+HA219+HC219</f>
        <v>0</v>
      </c>
      <c r="GP219" s="125"/>
      <c r="GQ219" s="125"/>
      <c r="GR219" s="51"/>
      <c r="GS219" s="50"/>
      <c r="GT219" s="51"/>
      <c r="GU219" s="50"/>
      <c r="GV219" s="50"/>
      <c r="GW219" s="50"/>
      <c r="GX219" s="50"/>
      <c r="GY219" s="50"/>
      <c r="GZ219" s="50"/>
      <c r="HA219" s="50"/>
      <c r="HB219" s="51"/>
      <c r="HC219" s="52"/>
      <c r="HD219" s="48">
        <f t="shared" si="144"/>
        <v>0</v>
      </c>
      <c r="HE219" s="125"/>
      <c r="HF219" s="125"/>
      <c r="HG219" s="51"/>
      <c r="HH219" s="50"/>
      <c r="HI219" s="51"/>
      <c r="HJ219" s="50"/>
      <c r="HK219" s="50"/>
      <c r="HL219" s="50"/>
      <c r="HM219" s="50"/>
      <c r="HN219" s="50"/>
      <c r="HO219" s="50"/>
      <c r="HP219" s="50"/>
      <c r="HQ219" s="51"/>
      <c r="HR219" s="52"/>
      <c r="HS219" s="48">
        <f t="shared" si="157"/>
        <v>0</v>
      </c>
      <c r="HT219" s="136"/>
      <c r="HU219" s="140"/>
      <c r="HV219" s="51"/>
      <c r="HW219" s="50"/>
      <c r="HX219" s="51"/>
      <c r="HY219" s="50"/>
      <c r="HZ219" s="51"/>
      <c r="IA219" s="50"/>
      <c r="IB219" s="51"/>
      <c r="IC219" s="50"/>
      <c r="ID219" s="51"/>
      <c r="IE219" s="50"/>
      <c r="IF219" s="129"/>
      <c r="IG219" s="50"/>
      <c r="IH219" s="129"/>
      <c r="II219" s="50"/>
      <c r="IJ219" s="51"/>
      <c r="IK219" s="52"/>
      <c r="IL219" s="48">
        <f t="shared" si="160"/>
        <v>0</v>
      </c>
      <c r="IM219" s="136"/>
      <c r="IN219" s="140"/>
      <c r="IO219" s="51"/>
      <c r="IP219" s="52"/>
      <c r="IQ219" s="48">
        <f t="shared" si="155"/>
        <v>0</v>
      </c>
      <c r="IR219" s="51"/>
      <c r="IS219" s="52"/>
      <c r="IT219" s="48">
        <f t="shared" si="148"/>
        <v>0</v>
      </c>
      <c r="IU219" s="136"/>
      <c r="IV219" s="140"/>
      <c r="IW219" s="51"/>
      <c r="IX219" s="50"/>
      <c r="IY219" s="51"/>
      <c r="IZ219" s="50"/>
      <c r="JA219" s="129"/>
      <c r="JB219" s="50"/>
      <c r="JC219" s="51"/>
      <c r="JD219" s="50"/>
      <c r="JE219" s="51"/>
      <c r="JF219" s="50"/>
      <c r="JG219" s="51"/>
      <c r="JH219" s="52"/>
      <c r="JI219" s="48">
        <f t="shared" si="158"/>
        <v>0</v>
      </c>
      <c r="JJ219" s="136"/>
      <c r="JK219" s="140"/>
      <c r="JL219" s="51"/>
      <c r="JM219" s="50"/>
      <c r="JN219" s="51"/>
      <c r="JO219" s="52"/>
      <c r="JP219" s="48">
        <f t="shared" si="156"/>
        <v>0</v>
      </c>
      <c r="JQ219" s="51"/>
      <c r="JR219" s="52"/>
    </row>
    <row r="220" spans="1:278" ht="15" hidden="1" customHeight="1" x14ac:dyDescent="0.3">
      <c r="B220" s="37">
        <v>96</v>
      </c>
      <c r="C220" s="30" t="s">
        <v>73</v>
      </c>
      <c r="D220" s="39">
        <v>1988</v>
      </c>
      <c r="E220" s="62">
        <f t="shared" si="149"/>
        <v>22</v>
      </c>
      <c r="F220" s="47" t="s">
        <v>407</v>
      </c>
      <c r="G220" s="47"/>
      <c r="H220" s="47" t="s">
        <v>463</v>
      </c>
      <c r="I220" s="47" t="s">
        <v>431</v>
      </c>
      <c r="J220" s="48">
        <f t="shared" si="143"/>
        <v>0</v>
      </c>
      <c r="K220" s="49"/>
      <c r="L220" s="50"/>
      <c r="M220" s="51"/>
      <c r="N220" s="50"/>
      <c r="O220" s="51"/>
      <c r="P220" s="52"/>
      <c r="Q220" s="48">
        <f t="shared" si="150"/>
        <v>0</v>
      </c>
      <c r="R220" s="49"/>
      <c r="S220" s="52"/>
      <c r="T220" s="48">
        <f t="shared" si="151"/>
        <v>0</v>
      </c>
      <c r="U220" s="49"/>
      <c r="V220" s="50"/>
      <c r="W220" s="51"/>
      <c r="X220" s="52"/>
      <c r="Y220" s="53">
        <f t="shared" si="146"/>
        <v>0</v>
      </c>
      <c r="Z220" s="120"/>
      <c r="AA220" s="55"/>
      <c r="AB220" s="120"/>
      <c r="AC220" s="55"/>
      <c r="AD220" s="120"/>
      <c r="AE220" s="55"/>
      <c r="AF220" s="120"/>
      <c r="AG220" s="55"/>
      <c r="AH220" s="120"/>
      <c r="AI220" s="55"/>
      <c r="AJ220" s="120"/>
      <c r="AK220" s="55"/>
      <c r="AL220" s="120"/>
      <c r="AM220" s="55"/>
      <c r="AN220" s="120"/>
      <c r="AO220" s="88"/>
      <c r="AP220" s="95">
        <f t="shared" si="152"/>
        <v>0</v>
      </c>
      <c r="AQ220" s="97"/>
      <c r="AR220" s="92"/>
      <c r="AS220" s="89">
        <f>AU220+AW220+AY220+BA220+BC220</f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>
        <f t="shared" si="137"/>
        <v>0</v>
      </c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>
        <f t="shared" si="147"/>
        <v>22</v>
      </c>
      <c r="BR220" s="51"/>
      <c r="BS220" s="50"/>
      <c r="BT220" s="51"/>
      <c r="BU220" s="50"/>
      <c r="BV220" s="51"/>
      <c r="BW220" s="50"/>
      <c r="BX220" s="51"/>
      <c r="BY220" s="50"/>
      <c r="BZ220" s="51">
        <v>6</v>
      </c>
      <c r="CA220" s="50">
        <f>22</f>
        <v>22</v>
      </c>
      <c r="CB220" s="51"/>
      <c r="CC220" s="50"/>
      <c r="CD220" s="51"/>
      <c r="CE220" s="50"/>
      <c r="CF220" s="51"/>
      <c r="CG220" s="52"/>
      <c r="CH220" s="53">
        <f>CJ220+CL220+CN220+CP220+CR220+CT220</f>
        <v>0</v>
      </c>
      <c r="CI220" s="51"/>
      <c r="CJ220" s="50"/>
      <c r="CK220" s="51"/>
      <c r="CL220" s="50"/>
      <c r="CM220" s="51"/>
      <c r="CN220" s="50"/>
      <c r="CO220" s="50"/>
      <c r="CP220" s="50"/>
      <c r="CQ220" s="51"/>
      <c r="CR220" s="50"/>
      <c r="CS220" s="51"/>
      <c r="CT220" s="52"/>
      <c r="CU220" s="53">
        <f>CW220+CY220+DA220+DC220+DE220</f>
        <v>0</v>
      </c>
      <c r="CV220" s="51"/>
      <c r="CW220" s="50"/>
      <c r="CX220" s="50"/>
      <c r="CY220" s="50"/>
      <c r="CZ220" s="51"/>
      <c r="DA220" s="50"/>
      <c r="DB220" s="51"/>
      <c r="DC220" s="50"/>
      <c r="DD220" s="51"/>
      <c r="DE220" s="52"/>
      <c r="DF220" s="53">
        <f t="shared" si="153"/>
        <v>0</v>
      </c>
      <c r="DG220" s="51"/>
      <c r="DH220" s="50"/>
      <c r="DI220" s="50"/>
      <c r="DJ220" s="50"/>
      <c r="DK220" s="51"/>
      <c r="DL220" s="52"/>
      <c r="DM220" s="53">
        <f>DO220+DQ220+DS220+DU220+DW220+DY220+EA220+EC220</f>
        <v>0</v>
      </c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0"/>
      <c r="DY220" s="50"/>
      <c r="DZ220" s="51"/>
      <c r="EA220" s="50"/>
      <c r="EB220" s="51"/>
      <c r="EC220" s="52"/>
      <c r="ED220" s="53">
        <f>EF220+EH220+EJ220+EL220+EN220+EP220+ER220+ET220+EV220+EX220</f>
        <v>0</v>
      </c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0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154"/>
        <v>0</v>
      </c>
      <c r="EZ220" s="51"/>
      <c r="FA220" s="50"/>
      <c r="FB220" s="51"/>
      <c r="FC220" s="52"/>
      <c r="FD220" s="53">
        <f>FF220+FH220+FJ220+FL220+FN220+FP220</f>
        <v>0</v>
      </c>
      <c r="FE220" s="51"/>
      <c r="FF220" s="50"/>
      <c r="FG220" s="51"/>
      <c r="FH220" s="50"/>
      <c r="FI220" s="51"/>
      <c r="FJ220" s="50"/>
      <c r="FK220" s="50"/>
      <c r="FL220" s="50"/>
      <c r="FM220" s="51"/>
      <c r="FN220" s="50"/>
      <c r="FO220" s="51"/>
      <c r="FP220" s="52"/>
      <c r="FQ220" s="53">
        <f t="shared" si="159"/>
        <v>0</v>
      </c>
      <c r="FR220" s="122"/>
      <c r="FS220" s="122"/>
      <c r="FT220" s="51"/>
      <c r="FU220" s="50"/>
      <c r="FV220" s="51"/>
      <c r="FW220" s="50"/>
      <c r="FX220" s="50"/>
      <c r="FY220" s="50"/>
      <c r="FZ220" s="50"/>
      <c r="GA220" s="50"/>
      <c r="GB220" s="51"/>
      <c r="GC220" s="52"/>
      <c r="GD220" s="53">
        <f>GF220+GH220+GJ220+GL220+GN220</f>
        <v>0</v>
      </c>
      <c r="GE220" s="51"/>
      <c r="GF220" s="50"/>
      <c r="GG220" s="51"/>
      <c r="GH220" s="50"/>
      <c r="GI220" s="51"/>
      <c r="GJ220" s="50"/>
      <c r="GK220" s="50"/>
      <c r="GL220" s="50"/>
      <c r="GM220" s="51"/>
      <c r="GN220" s="52"/>
      <c r="GO220" s="48">
        <f>GQ220+GS220+GU220+GW220+GY220+HA220+HC220</f>
        <v>0</v>
      </c>
      <c r="GP220" s="125"/>
      <c r="GQ220" s="125"/>
      <c r="GR220" s="51"/>
      <c r="GS220" s="50"/>
      <c r="GT220" s="51"/>
      <c r="GU220" s="50"/>
      <c r="GV220" s="50"/>
      <c r="GW220" s="50"/>
      <c r="GX220" s="50"/>
      <c r="GY220" s="50"/>
      <c r="GZ220" s="50"/>
      <c r="HA220" s="50"/>
      <c r="HB220" s="51"/>
      <c r="HC220" s="52"/>
      <c r="HD220" s="48">
        <f t="shared" si="144"/>
        <v>0</v>
      </c>
      <c r="HE220" s="125"/>
      <c r="HF220" s="125"/>
      <c r="HG220" s="51"/>
      <c r="HH220" s="50"/>
      <c r="HI220" s="51"/>
      <c r="HJ220" s="50"/>
      <c r="HK220" s="50"/>
      <c r="HL220" s="50"/>
      <c r="HM220" s="50"/>
      <c r="HN220" s="50"/>
      <c r="HO220" s="50"/>
      <c r="HP220" s="50"/>
      <c r="HQ220" s="51"/>
      <c r="HR220" s="52"/>
      <c r="HS220" s="48">
        <f t="shared" si="157"/>
        <v>0</v>
      </c>
      <c r="HT220" s="136"/>
      <c r="HU220" s="140"/>
      <c r="HV220" s="51"/>
      <c r="HW220" s="50"/>
      <c r="HX220" s="51"/>
      <c r="HY220" s="50"/>
      <c r="HZ220" s="51"/>
      <c r="IA220" s="50"/>
      <c r="IB220" s="51"/>
      <c r="IC220" s="50"/>
      <c r="ID220" s="51"/>
      <c r="IE220" s="50"/>
      <c r="IF220" s="129"/>
      <c r="IG220" s="50"/>
      <c r="IH220" s="129"/>
      <c r="II220" s="50"/>
      <c r="IJ220" s="51"/>
      <c r="IK220" s="52"/>
      <c r="IL220" s="48">
        <f t="shared" si="160"/>
        <v>0</v>
      </c>
      <c r="IM220" s="136"/>
      <c r="IN220" s="140"/>
      <c r="IO220" s="51"/>
      <c r="IP220" s="52"/>
      <c r="IQ220" s="48">
        <f t="shared" si="155"/>
        <v>0</v>
      </c>
      <c r="IR220" s="51"/>
      <c r="IS220" s="52"/>
      <c r="IT220" s="48">
        <f t="shared" si="148"/>
        <v>0</v>
      </c>
      <c r="IU220" s="136"/>
      <c r="IV220" s="140"/>
      <c r="IW220" s="51"/>
      <c r="IX220" s="50"/>
      <c r="IY220" s="51"/>
      <c r="IZ220" s="50"/>
      <c r="JA220" s="129"/>
      <c r="JB220" s="50"/>
      <c r="JC220" s="51"/>
      <c r="JD220" s="50"/>
      <c r="JE220" s="51"/>
      <c r="JF220" s="50"/>
      <c r="JG220" s="51"/>
      <c r="JH220" s="52"/>
      <c r="JI220" s="48">
        <f t="shared" si="158"/>
        <v>0</v>
      </c>
      <c r="JJ220" s="136"/>
      <c r="JK220" s="140"/>
      <c r="JL220" s="51"/>
      <c r="JM220" s="50"/>
      <c r="JN220" s="51"/>
      <c r="JO220" s="52"/>
      <c r="JP220" s="48">
        <f t="shared" si="156"/>
        <v>0</v>
      </c>
      <c r="JQ220" s="51"/>
      <c r="JR220" s="52"/>
    </row>
    <row r="221" spans="1:278" ht="15" customHeight="1" x14ac:dyDescent="0.3">
      <c r="B221" s="37">
        <v>6726</v>
      </c>
      <c r="C221" s="30" t="s">
        <v>846</v>
      </c>
      <c r="D221" s="38">
        <v>2008</v>
      </c>
      <c r="E221" s="62">
        <f t="shared" si="149"/>
        <v>7</v>
      </c>
      <c r="F221" s="47" t="s">
        <v>415</v>
      </c>
      <c r="G221" s="47"/>
      <c r="H221" s="47" t="s">
        <v>439</v>
      </c>
      <c r="I221" s="47"/>
      <c r="J221" s="48">
        <f t="shared" si="143"/>
        <v>0</v>
      </c>
      <c r="K221" s="49"/>
      <c r="L221" s="50"/>
      <c r="M221" s="51"/>
      <c r="N221" s="50"/>
      <c r="O221" s="51"/>
      <c r="P221" s="52"/>
      <c r="Q221" s="48">
        <f t="shared" si="150"/>
        <v>0</v>
      </c>
      <c r="R221" s="49"/>
      <c r="S221" s="52"/>
      <c r="T221" s="48">
        <f t="shared" si="151"/>
        <v>0</v>
      </c>
      <c r="U221" s="49"/>
      <c r="V221" s="50"/>
      <c r="W221" s="51"/>
      <c r="X221" s="52"/>
      <c r="Y221" s="53">
        <f t="shared" si="146"/>
        <v>0</v>
      </c>
      <c r="Z221" s="116"/>
      <c r="AA221" s="55"/>
      <c r="AB221" s="120"/>
      <c r="AC221" s="55"/>
      <c r="AD221" s="116"/>
      <c r="AE221" s="55"/>
      <c r="AF221" s="116"/>
      <c r="AG221" s="55"/>
      <c r="AH221" s="120"/>
      <c r="AI221" s="55"/>
      <c r="AJ221" s="54"/>
      <c r="AK221" s="55"/>
      <c r="AL221" s="120"/>
      <c r="AM221" s="55"/>
      <c r="AN221" s="116"/>
      <c r="AO221" s="88"/>
      <c r="AP221" s="95">
        <f t="shared" si="152"/>
        <v>0</v>
      </c>
      <c r="AQ221" s="97"/>
      <c r="AR221" s="92"/>
      <c r="AS221" s="89"/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>
        <f t="shared" si="137"/>
        <v>0</v>
      </c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147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/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/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>
        <f t="shared" si="153"/>
        <v>0</v>
      </c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0"/>
      <c r="ET221" s="50"/>
      <c r="EU221" s="50"/>
      <c r="EV221" s="50"/>
      <c r="EW221" s="51"/>
      <c r="EX221" s="52"/>
      <c r="EY221" s="53">
        <f t="shared" si="154"/>
        <v>0</v>
      </c>
      <c r="EZ221" s="51"/>
      <c r="FA221" s="50"/>
      <c r="FB221" s="51"/>
      <c r="FC221" s="52"/>
      <c r="FD221" s="53">
        <f>FF221+FH221+FJ221+FL221+FN221</f>
        <v>0</v>
      </c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18">
        <v>9</v>
      </c>
      <c r="FP221" s="111" t="s">
        <v>65</v>
      </c>
      <c r="FQ221" s="53">
        <f t="shared" si="159"/>
        <v>7</v>
      </c>
      <c r="FR221" s="153"/>
      <c r="FS221" s="150"/>
      <c r="FT221" s="51"/>
      <c r="FU221" s="50"/>
      <c r="FV221" s="51"/>
      <c r="FW221" s="50"/>
      <c r="FX221" s="51"/>
      <c r="FY221" s="50"/>
      <c r="FZ221" s="51">
        <v>8</v>
      </c>
      <c r="GA221" s="50">
        <f>10*0.7</f>
        <v>7</v>
      </c>
      <c r="GB221" s="51"/>
      <c r="GC221" s="52"/>
      <c r="GD221" s="53"/>
      <c r="GE221" s="51"/>
      <c r="GF221" s="50"/>
      <c r="GG221" s="51"/>
      <c r="GH221" s="50"/>
      <c r="GI221" s="51"/>
      <c r="GJ221" s="50"/>
      <c r="GK221" s="51"/>
      <c r="GL221" s="50"/>
      <c r="GM221" s="51"/>
      <c r="GN221" s="108"/>
      <c r="GO221" s="48"/>
      <c r="GP221" s="136"/>
      <c r="GQ221" s="140"/>
      <c r="GR221" s="51"/>
      <c r="GS221" s="50"/>
      <c r="GT221" s="51"/>
      <c r="GU221" s="50"/>
      <c r="GV221" s="129"/>
      <c r="GW221" s="50"/>
      <c r="GX221" s="51"/>
      <c r="GY221" s="50"/>
      <c r="GZ221" s="51"/>
      <c r="HA221" s="50"/>
      <c r="HB221" s="51"/>
      <c r="HC221" s="52"/>
      <c r="HD221" s="48">
        <f t="shared" si="144"/>
        <v>0</v>
      </c>
      <c r="HE221" s="136"/>
      <c r="HF221" s="140"/>
      <c r="HG221" s="51"/>
      <c r="HH221" s="50"/>
      <c r="HI221" s="51"/>
      <c r="HJ221" s="50"/>
      <c r="HK221" s="129"/>
      <c r="HL221" s="50"/>
      <c r="HM221" s="51"/>
      <c r="HN221" s="50"/>
      <c r="HO221" s="51"/>
      <c r="HP221" s="50"/>
      <c r="HQ221" s="51"/>
      <c r="HR221" s="52"/>
      <c r="HS221" s="48">
        <f t="shared" si="157"/>
        <v>0</v>
      </c>
      <c r="HT221" s="136"/>
      <c r="HU221" s="140"/>
      <c r="HV221" s="51"/>
      <c r="HW221" s="50"/>
      <c r="HX221" s="51"/>
      <c r="HY221" s="50"/>
      <c r="HZ221" s="129"/>
      <c r="IA221" s="50"/>
      <c r="IB221" s="51"/>
      <c r="IC221" s="50"/>
      <c r="ID221" s="51"/>
      <c r="IE221" s="50"/>
      <c r="IF221" s="129"/>
      <c r="IG221" s="50"/>
      <c r="IH221" s="129"/>
      <c r="II221" s="50"/>
      <c r="IJ221" s="51"/>
      <c r="IK221" s="52"/>
      <c r="IL221" s="48">
        <f t="shared" si="160"/>
        <v>0</v>
      </c>
      <c r="IM221" s="136"/>
      <c r="IN221" s="140"/>
      <c r="IO221" s="51"/>
      <c r="IP221" s="52"/>
      <c r="IQ221" s="48">
        <f t="shared" si="155"/>
        <v>0</v>
      </c>
      <c r="IR221" s="51"/>
      <c r="IS221" s="52"/>
      <c r="IT221" s="48">
        <f t="shared" si="148"/>
        <v>0</v>
      </c>
      <c r="IU221" s="136"/>
      <c r="IV221" s="140"/>
      <c r="IW221" s="51"/>
      <c r="IX221" s="50"/>
      <c r="IY221" s="129"/>
      <c r="IZ221" s="50"/>
      <c r="JA221" s="129"/>
      <c r="JB221" s="50"/>
      <c r="JC221" s="51"/>
      <c r="JD221" s="50"/>
      <c r="JE221" s="51"/>
      <c r="JF221" s="50"/>
      <c r="JG221" s="51"/>
      <c r="JH221" s="52"/>
      <c r="JI221" s="48">
        <f t="shared" si="158"/>
        <v>0</v>
      </c>
      <c r="JJ221" s="136"/>
      <c r="JK221" s="140"/>
      <c r="JL221" s="129"/>
      <c r="JM221" s="50"/>
      <c r="JN221" s="51"/>
      <c r="JO221" s="52"/>
      <c r="JP221" s="48">
        <f t="shared" si="156"/>
        <v>0</v>
      </c>
      <c r="JQ221" s="51"/>
      <c r="JR221" s="52"/>
    </row>
    <row r="222" spans="1:278" ht="15" hidden="1" customHeight="1" x14ac:dyDescent="0.3">
      <c r="B222" s="37">
        <v>97</v>
      </c>
      <c r="C222" s="30" t="s">
        <v>919</v>
      </c>
      <c r="D222" s="38">
        <v>1999</v>
      </c>
      <c r="E222" s="62">
        <f t="shared" si="149"/>
        <v>21</v>
      </c>
      <c r="F222" s="47" t="s">
        <v>407</v>
      </c>
      <c r="G222" s="47"/>
      <c r="H222" s="47" t="s">
        <v>422</v>
      </c>
      <c r="I222" s="47"/>
      <c r="J222" s="48">
        <f t="shared" si="143"/>
        <v>0</v>
      </c>
      <c r="K222" s="49"/>
      <c r="L222" s="50"/>
      <c r="M222" s="51"/>
      <c r="N222" s="50"/>
      <c r="O222" s="51"/>
      <c r="P222" s="52"/>
      <c r="Q222" s="48">
        <f t="shared" si="150"/>
        <v>0</v>
      </c>
      <c r="R222" s="49"/>
      <c r="S222" s="52"/>
      <c r="T222" s="48">
        <f t="shared" si="151"/>
        <v>0</v>
      </c>
      <c r="U222" s="49"/>
      <c r="V222" s="50"/>
      <c r="W222" s="51"/>
      <c r="X222" s="52"/>
      <c r="Y222" s="53">
        <f t="shared" si="146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5"/>
      <c r="AM222" s="55"/>
      <c r="AN222" s="54"/>
      <c r="AO222" s="88"/>
      <c r="AP222" s="95">
        <f t="shared" si="152"/>
        <v>0</v>
      </c>
      <c r="AQ222" s="97"/>
      <c r="AR222" s="92"/>
      <c r="AS222" s="89">
        <f>AU222+AW222+AY222+BA222+BC222</f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>
        <f t="shared" si="137"/>
        <v>0</v>
      </c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147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>
        <f>CJ222+CL222+CN222+CP222+CR222+CT222</f>
        <v>0</v>
      </c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>
        <f>CW222+CY222+DA222+DC222+DE222</f>
        <v>0</v>
      </c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>
        <f t="shared" si="153"/>
        <v>0</v>
      </c>
      <c r="DG222" s="51"/>
      <c r="DH222" s="50"/>
      <c r="DI222" s="51"/>
      <c r="DJ222" s="50"/>
      <c r="DK222" s="51"/>
      <c r="DL222" s="52"/>
      <c r="DM222" s="53">
        <f>DO222+DQ222+DS222+DU222+DW222+DY222+EA222+EC222</f>
        <v>0</v>
      </c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>
        <f>EF222+EH222+EJ222+EL222+EN222+EP222+ER222+ET222+EV222+EX222</f>
        <v>0</v>
      </c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154"/>
        <v>0</v>
      </c>
      <c r="EZ222" s="51"/>
      <c r="FA222" s="50"/>
      <c r="FB222" s="51"/>
      <c r="FC222" s="52"/>
      <c r="FD222" s="53">
        <f t="shared" ref="FD222:FD253" si="161">FF222+FH222+FJ222+FL222+FN222+FP222</f>
        <v>0</v>
      </c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>
        <f t="shared" si="159"/>
        <v>0</v>
      </c>
      <c r="FR222" s="153"/>
      <c r="FS222" s="150"/>
      <c r="FT222" s="51"/>
      <c r="FU222" s="50"/>
      <c r="FV222" s="51"/>
      <c r="FW222" s="50"/>
      <c r="FX222" s="51"/>
      <c r="FY222" s="50"/>
      <c r="FZ222" s="51"/>
      <c r="GA222" s="50"/>
      <c r="GB222" s="51"/>
      <c r="GC222" s="52"/>
      <c r="GD222" s="53">
        <f>GF222+GH222+GJ222+GL222+GN222</f>
        <v>0</v>
      </c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>
        <f>GQ222+GS222+GU222+GW222+GY222+HA222+HC222</f>
        <v>0</v>
      </c>
      <c r="GP222" s="136"/>
      <c r="GQ222" s="140"/>
      <c r="GR222" s="51"/>
      <c r="GS222" s="50"/>
      <c r="GT222" s="51"/>
      <c r="GU222" s="50"/>
      <c r="GV222" s="129"/>
      <c r="GW222" s="50"/>
      <c r="GX222" s="51"/>
      <c r="GY222" s="50"/>
      <c r="GZ222" s="51"/>
      <c r="HA222" s="50"/>
      <c r="HB222" s="51"/>
      <c r="HC222" s="52"/>
      <c r="HD222" s="48">
        <f t="shared" si="144"/>
        <v>0</v>
      </c>
      <c r="HE222" s="136"/>
      <c r="HF222" s="140"/>
      <c r="HG222" s="51"/>
      <c r="HH222" s="50"/>
      <c r="HI222" s="51"/>
      <c r="HJ222" s="50"/>
      <c r="HK222" s="129"/>
      <c r="HL222" s="50"/>
      <c r="HM222" s="51"/>
      <c r="HN222" s="50"/>
      <c r="HO222" s="51"/>
      <c r="HP222" s="50"/>
      <c r="HQ222" s="51"/>
      <c r="HR222" s="52"/>
      <c r="HS222" s="48">
        <f t="shared" si="157"/>
        <v>0</v>
      </c>
      <c r="HT222" s="136"/>
      <c r="HU222" s="140"/>
      <c r="HV222" s="51"/>
      <c r="HW222" s="50"/>
      <c r="HX222" s="51"/>
      <c r="HY222" s="50"/>
      <c r="HZ222" s="129"/>
      <c r="IA222" s="50"/>
      <c r="IB222" s="51"/>
      <c r="IC222" s="50"/>
      <c r="ID222" s="51"/>
      <c r="IE222" s="50"/>
      <c r="IF222" s="129"/>
      <c r="IG222" s="50"/>
      <c r="IH222" s="129"/>
      <c r="II222" s="50"/>
      <c r="IJ222" s="51"/>
      <c r="IK222" s="52"/>
      <c r="IL222" s="48">
        <f t="shared" si="160"/>
        <v>0</v>
      </c>
      <c r="IM222" s="136"/>
      <c r="IN222" s="140"/>
      <c r="IO222" s="51"/>
      <c r="IP222" s="52"/>
      <c r="IQ222" s="48">
        <f t="shared" si="155"/>
        <v>0</v>
      </c>
      <c r="IR222" s="51"/>
      <c r="IS222" s="52"/>
      <c r="IT222" s="48">
        <f t="shared" si="148"/>
        <v>0</v>
      </c>
      <c r="IU222" s="136"/>
      <c r="IV222" s="140"/>
      <c r="IW222" s="51"/>
      <c r="IX222" s="50"/>
      <c r="IY222" s="129"/>
      <c r="IZ222" s="50"/>
      <c r="JA222" s="129"/>
      <c r="JB222" s="50"/>
      <c r="JC222" s="51"/>
      <c r="JD222" s="50"/>
      <c r="JE222" s="51"/>
      <c r="JF222" s="50"/>
      <c r="JG222" s="51"/>
      <c r="JH222" s="52"/>
      <c r="JI222" s="48">
        <f t="shared" si="158"/>
        <v>21</v>
      </c>
      <c r="JJ222" s="136">
        <v>6</v>
      </c>
      <c r="JK222" s="140">
        <f>30*0.7</f>
        <v>21</v>
      </c>
      <c r="JL222" s="129"/>
      <c r="JM222" s="50"/>
      <c r="JN222" s="51"/>
      <c r="JO222" s="52"/>
      <c r="JP222" s="48">
        <f t="shared" si="156"/>
        <v>0</v>
      </c>
      <c r="JQ222" s="51"/>
      <c r="JR222" s="52"/>
    </row>
    <row r="223" spans="1:278" ht="15" hidden="1" customHeight="1" x14ac:dyDescent="0.3">
      <c r="B223" s="37">
        <v>4116</v>
      </c>
      <c r="C223" s="30" t="s">
        <v>878</v>
      </c>
      <c r="D223" s="38">
        <v>2004</v>
      </c>
      <c r="E223" s="62">
        <f t="shared" si="149"/>
        <v>21</v>
      </c>
      <c r="F223" s="47"/>
      <c r="G223" s="47"/>
      <c r="H223" s="47"/>
      <c r="I223" s="47"/>
      <c r="J223" s="48">
        <f t="shared" si="143"/>
        <v>0</v>
      </c>
      <c r="K223" s="49"/>
      <c r="L223" s="50"/>
      <c r="M223" s="51"/>
      <c r="N223" s="50"/>
      <c r="O223" s="51"/>
      <c r="P223" s="52"/>
      <c r="Q223" s="48">
        <f t="shared" si="150"/>
        <v>0</v>
      </c>
      <c r="R223" s="49"/>
      <c r="S223" s="52"/>
      <c r="T223" s="48">
        <f t="shared" si="151"/>
        <v>0</v>
      </c>
      <c r="U223" s="49"/>
      <c r="V223" s="50"/>
      <c r="W223" s="51"/>
      <c r="X223" s="52"/>
      <c r="Y223" s="53">
        <f t="shared" si="146"/>
        <v>0</v>
      </c>
      <c r="Z223" s="116"/>
      <c r="AA223" s="55"/>
      <c r="AB223" s="116"/>
      <c r="AC223" s="55"/>
      <c r="AD223" s="116"/>
      <c r="AE223" s="55"/>
      <c r="AF223" s="116"/>
      <c r="AG223" s="55"/>
      <c r="AH223" s="116"/>
      <c r="AI223" s="55"/>
      <c r="AJ223" s="116"/>
      <c r="AK223" s="55"/>
      <c r="AL223" s="116"/>
      <c r="AM223" s="55"/>
      <c r="AN223" s="116"/>
      <c r="AO223" s="88"/>
      <c r="AP223" s="95">
        <f t="shared" si="152"/>
        <v>0</v>
      </c>
      <c r="AQ223" s="97"/>
      <c r="AR223" s="92"/>
      <c r="AS223" s="89">
        <f>AU223+AW223+AY223+BA223+BC223</f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>
        <f t="shared" si="137"/>
        <v>0</v>
      </c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147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>CJ223+CL223+CN223+CP223+CR223+CT223</f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>CW223+CY223+DA223+DC223+DE223</f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>
        <f t="shared" si="153"/>
        <v>0</v>
      </c>
      <c r="DG223" s="51"/>
      <c r="DH223" s="50"/>
      <c r="DI223" s="51"/>
      <c r="DJ223" s="50"/>
      <c r="DK223" s="51"/>
      <c r="DL223" s="52"/>
      <c r="DM223" s="53">
        <f>DO223+DQ223+DS223+DU223+DW223+DY223+EA223+EC223</f>
        <v>0</v>
      </c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>
        <f>EF223+EH223+EJ223+EL223+EN223+EP223+ER223+ET223+EV223+EX223</f>
        <v>0</v>
      </c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51"/>
      <c r="EP223" s="50"/>
      <c r="EQ223" s="51"/>
      <c r="ER223" s="50"/>
      <c r="ES223" s="50"/>
      <c r="ET223" s="50"/>
      <c r="EU223" s="50"/>
      <c r="EV223" s="50"/>
      <c r="EW223" s="51"/>
      <c r="EX223" s="52"/>
      <c r="EY223" s="53">
        <f t="shared" si="154"/>
        <v>0</v>
      </c>
      <c r="EZ223" s="51"/>
      <c r="FA223" s="50"/>
      <c r="FB223" s="51"/>
      <c r="FC223" s="52"/>
      <c r="FD223" s="53">
        <f t="shared" si="161"/>
        <v>0</v>
      </c>
      <c r="FE223" s="51"/>
      <c r="FF223" s="50"/>
      <c r="FG223" s="51"/>
      <c r="FH223" s="50"/>
      <c r="FI223" s="51"/>
      <c r="FJ223" s="50"/>
      <c r="FK223" s="51"/>
      <c r="FL223" s="50"/>
      <c r="FM223" s="51"/>
      <c r="FN223" s="50"/>
      <c r="FO223" s="51"/>
      <c r="FP223" s="52"/>
      <c r="FQ223" s="53">
        <f t="shared" si="159"/>
        <v>0</v>
      </c>
      <c r="FR223" s="122"/>
      <c r="FS223" s="122"/>
      <c r="FT223" s="51"/>
      <c r="FU223" s="50"/>
      <c r="FV223" s="51"/>
      <c r="FW223" s="50"/>
      <c r="FX223" s="50"/>
      <c r="FY223" s="50"/>
      <c r="FZ223" s="50"/>
      <c r="GA223" s="50"/>
      <c r="GB223" s="51"/>
      <c r="GC223" s="52"/>
      <c r="GD223" s="53">
        <f>GF223+GH223+GJ223+GL223+GN223</f>
        <v>21</v>
      </c>
      <c r="GE223" s="51">
        <v>5</v>
      </c>
      <c r="GF223" s="50">
        <f>35*0.6</f>
        <v>21</v>
      </c>
      <c r="GG223" s="51"/>
      <c r="GH223" s="50"/>
      <c r="GI223" s="51"/>
      <c r="GJ223" s="50"/>
      <c r="GK223" s="51"/>
      <c r="GL223" s="50"/>
      <c r="GM223" s="51"/>
      <c r="GN223" s="52"/>
      <c r="GO223" s="48">
        <f>GQ223+GS223+GU223+GW223+GY223+HA223+HC223</f>
        <v>0</v>
      </c>
      <c r="GP223" s="136"/>
      <c r="GQ223" s="140"/>
      <c r="GR223" s="51"/>
      <c r="GS223" s="50"/>
      <c r="GT223" s="51"/>
      <c r="GU223" s="50"/>
      <c r="GV223" s="129"/>
      <c r="GW223" s="50"/>
      <c r="GX223" s="51"/>
      <c r="GY223" s="50"/>
      <c r="GZ223" s="51"/>
      <c r="HA223" s="50"/>
      <c r="HB223" s="51"/>
      <c r="HC223" s="52"/>
      <c r="HD223" s="48">
        <f t="shared" si="144"/>
        <v>0</v>
      </c>
      <c r="HE223" s="136"/>
      <c r="HF223" s="140"/>
      <c r="HG223" s="51"/>
      <c r="HH223" s="50"/>
      <c r="HI223" s="51"/>
      <c r="HJ223" s="50"/>
      <c r="HK223" s="129"/>
      <c r="HL223" s="50"/>
      <c r="HM223" s="51"/>
      <c r="HN223" s="50"/>
      <c r="HO223" s="51"/>
      <c r="HP223" s="50"/>
      <c r="HQ223" s="51"/>
      <c r="HR223" s="52"/>
      <c r="HS223" s="48">
        <f t="shared" si="157"/>
        <v>0</v>
      </c>
      <c r="HT223" s="136"/>
      <c r="HU223" s="140"/>
      <c r="HV223" s="51"/>
      <c r="HW223" s="50"/>
      <c r="HX223" s="51"/>
      <c r="HY223" s="50"/>
      <c r="HZ223" s="129"/>
      <c r="IA223" s="50"/>
      <c r="IB223" s="51"/>
      <c r="IC223" s="50"/>
      <c r="ID223" s="51"/>
      <c r="IE223" s="50"/>
      <c r="IF223" s="129"/>
      <c r="IG223" s="50"/>
      <c r="IH223" s="129"/>
      <c r="II223" s="50"/>
      <c r="IJ223" s="51"/>
      <c r="IK223" s="52"/>
      <c r="IL223" s="48">
        <f t="shared" si="160"/>
        <v>0</v>
      </c>
      <c r="IM223" s="136"/>
      <c r="IN223" s="140"/>
      <c r="IO223" s="51"/>
      <c r="IP223" s="52"/>
      <c r="IQ223" s="48">
        <f t="shared" si="155"/>
        <v>0</v>
      </c>
      <c r="IR223" s="51"/>
      <c r="IS223" s="52"/>
      <c r="IT223" s="48">
        <f t="shared" si="148"/>
        <v>0</v>
      </c>
      <c r="IU223" s="136"/>
      <c r="IV223" s="140"/>
      <c r="IW223" s="51"/>
      <c r="IX223" s="50"/>
      <c r="IY223" s="129"/>
      <c r="IZ223" s="50"/>
      <c r="JA223" s="129"/>
      <c r="JB223" s="50"/>
      <c r="JC223" s="51"/>
      <c r="JD223" s="50"/>
      <c r="JE223" s="51"/>
      <c r="JF223" s="50"/>
      <c r="JG223" s="51"/>
      <c r="JH223" s="52"/>
      <c r="JI223" s="48">
        <f t="shared" si="158"/>
        <v>0</v>
      </c>
      <c r="JJ223" s="136"/>
      <c r="JK223" s="140"/>
      <c r="JL223" s="129"/>
      <c r="JM223" s="50"/>
      <c r="JN223" s="51"/>
      <c r="JO223" s="52"/>
      <c r="JP223" s="48">
        <f t="shared" si="156"/>
        <v>0</v>
      </c>
      <c r="JQ223" s="51"/>
      <c r="JR223" s="52"/>
    </row>
    <row r="224" spans="1:278" ht="15" customHeight="1" x14ac:dyDescent="0.3">
      <c r="A224" s="176"/>
      <c r="B224" s="177">
        <v>7046</v>
      </c>
      <c r="C224" s="178" t="s">
        <v>851</v>
      </c>
      <c r="D224" s="179">
        <v>2007</v>
      </c>
      <c r="E224" s="180">
        <f t="shared" si="149"/>
        <v>7</v>
      </c>
      <c r="F224" s="181" t="s">
        <v>697</v>
      </c>
      <c r="G224" s="181"/>
      <c r="H224" s="47" t="s">
        <v>819</v>
      </c>
      <c r="I224" s="47"/>
      <c r="J224" s="182">
        <f t="shared" si="143"/>
        <v>0</v>
      </c>
      <c r="K224" s="49"/>
      <c r="L224" s="50"/>
      <c r="M224" s="51"/>
      <c r="N224" s="50"/>
      <c r="O224" s="51"/>
      <c r="P224" s="52"/>
      <c r="Q224" s="182">
        <f t="shared" si="150"/>
        <v>0</v>
      </c>
      <c r="R224" s="49"/>
      <c r="S224" s="52"/>
      <c r="T224" s="48">
        <f t="shared" si="151"/>
        <v>0</v>
      </c>
      <c r="U224" s="49"/>
      <c r="V224" s="50"/>
      <c r="W224" s="51"/>
      <c r="X224" s="52"/>
      <c r="Y224" s="183">
        <f t="shared" si="146"/>
        <v>0</v>
      </c>
      <c r="Z224" s="54"/>
      <c r="AA224" s="55"/>
      <c r="AB224" s="148"/>
      <c r="AC224" s="55"/>
      <c r="AD224" s="54"/>
      <c r="AE224" s="55"/>
      <c r="AF224" s="54"/>
      <c r="AG224" s="55"/>
      <c r="AH224" s="148"/>
      <c r="AI224" s="55"/>
      <c r="AJ224" s="54"/>
      <c r="AK224" s="55"/>
      <c r="AL224" s="148"/>
      <c r="AM224" s="55"/>
      <c r="AN224" s="54"/>
      <c r="AO224" s="88"/>
      <c r="AP224" s="95">
        <f t="shared" si="152"/>
        <v>0</v>
      </c>
      <c r="AQ224" s="97"/>
      <c r="AR224" s="92"/>
      <c r="AS224" s="89"/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83">
        <f t="shared" ref="BD224:BD287" si="162">BF224+BH224+BJ224+BL224+BN224+BP224</f>
        <v>0</v>
      </c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83">
        <f t="shared" ref="BQ224:BQ251" si="163">BS224+BU224+BW224+BY224+CA224+CC224+CE224+CG224</f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/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/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183">
        <f t="shared" si="153"/>
        <v>0</v>
      </c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0"/>
      <c r="ET224" s="50"/>
      <c r="EU224" s="50"/>
      <c r="EV224" s="50"/>
      <c r="EW224" s="51"/>
      <c r="EX224" s="52"/>
      <c r="EY224" s="53">
        <f t="shared" si="154"/>
        <v>0</v>
      </c>
      <c r="EZ224" s="51"/>
      <c r="FA224" s="50"/>
      <c r="FB224" s="51"/>
      <c r="FC224" s="52"/>
      <c r="FD224" s="183">
        <f t="shared" si="161"/>
        <v>0</v>
      </c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183">
        <f>FS224+FU224+FW224+FY224+GC224</f>
        <v>7</v>
      </c>
      <c r="FR224" s="153"/>
      <c r="FS224" s="150"/>
      <c r="FT224" s="51"/>
      <c r="FU224" s="50"/>
      <c r="FV224" s="51"/>
      <c r="FW224" s="50"/>
      <c r="FX224" s="51">
        <v>8</v>
      </c>
      <c r="FY224" s="50">
        <f>10*0.7</f>
        <v>7</v>
      </c>
      <c r="FZ224" s="18">
        <v>9</v>
      </c>
      <c r="GA224" s="18" t="s">
        <v>65</v>
      </c>
      <c r="GB224" s="51"/>
      <c r="GC224" s="52"/>
      <c r="GD224" s="53"/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/>
      <c r="GP224" s="136"/>
      <c r="GQ224" s="140"/>
      <c r="GR224" s="51"/>
      <c r="GS224" s="50"/>
      <c r="GT224" s="51"/>
      <c r="GU224" s="50"/>
      <c r="GV224" s="129"/>
      <c r="GW224" s="50"/>
      <c r="GX224" s="51"/>
      <c r="GY224" s="50"/>
      <c r="GZ224" s="51"/>
      <c r="HA224" s="51"/>
      <c r="HB224" s="51"/>
      <c r="HC224" s="52"/>
      <c r="HD224" s="182">
        <f t="shared" si="144"/>
        <v>0</v>
      </c>
      <c r="HE224" s="136"/>
      <c r="HF224" s="140"/>
      <c r="HG224" s="51"/>
      <c r="HH224" s="50"/>
      <c r="HI224" s="51"/>
      <c r="HJ224" s="50"/>
      <c r="HK224" s="129"/>
      <c r="HL224" s="50"/>
      <c r="HM224" s="51"/>
      <c r="HN224" s="50"/>
      <c r="HO224" s="51"/>
      <c r="HP224" s="51"/>
      <c r="HQ224" s="51"/>
      <c r="HR224" s="52"/>
      <c r="HS224" s="48">
        <f t="shared" si="157"/>
        <v>0</v>
      </c>
      <c r="HT224" s="136"/>
      <c r="HU224" s="140"/>
      <c r="HV224" s="51"/>
      <c r="HW224" s="50"/>
      <c r="HX224" s="51"/>
      <c r="HY224" s="50"/>
      <c r="HZ224" s="129"/>
      <c r="IA224" s="50"/>
      <c r="IB224" s="51"/>
      <c r="IC224" s="50"/>
      <c r="ID224" s="51"/>
      <c r="IE224" s="50"/>
      <c r="IF224" s="129"/>
      <c r="IG224" s="50"/>
      <c r="IH224" s="129"/>
      <c r="II224" s="51"/>
      <c r="IJ224" s="51"/>
      <c r="IK224" s="52"/>
      <c r="IL224" s="182">
        <f t="shared" si="160"/>
        <v>0</v>
      </c>
      <c r="IM224" s="136"/>
      <c r="IN224" s="140"/>
      <c r="IO224" s="51"/>
      <c r="IP224" s="52"/>
      <c r="IQ224" s="182">
        <f t="shared" si="155"/>
        <v>0</v>
      </c>
      <c r="IR224" s="51"/>
      <c r="IS224" s="52"/>
      <c r="IT224" s="182">
        <f t="shared" si="148"/>
        <v>0</v>
      </c>
      <c r="IU224" s="136"/>
      <c r="IV224" s="140"/>
      <c r="IW224" s="51"/>
      <c r="IX224" s="50"/>
      <c r="IY224" s="129"/>
      <c r="IZ224" s="50"/>
      <c r="JA224" s="129"/>
      <c r="JB224" s="50"/>
      <c r="JC224" s="51"/>
      <c r="JD224" s="50"/>
      <c r="JE224" s="51"/>
      <c r="JF224" s="50"/>
      <c r="JG224" s="51"/>
      <c r="JH224" s="52"/>
      <c r="JI224" s="182">
        <f t="shared" si="158"/>
        <v>0</v>
      </c>
      <c r="JJ224" s="136"/>
      <c r="JK224" s="140"/>
      <c r="JL224" s="129"/>
      <c r="JM224" s="50"/>
      <c r="JN224" s="51"/>
      <c r="JO224" s="52"/>
      <c r="JP224" s="182">
        <f t="shared" si="156"/>
        <v>0</v>
      </c>
      <c r="JQ224" s="51"/>
      <c r="JR224" s="52"/>
    </row>
    <row r="225" spans="1:278" ht="15" hidden="1" customHeight="1" x14ac:dyDescent="0.3">
      <c r="B225" s="37">
        <v>9766</v>
      </c>
      <c r="C225" s="30" t="s">
        <v>634</v>
      </c>
      <c r="D225" s="38">
        <v>2011</v>
      </c>
      <c r="E225" s="62">
        <f t="shared" si="149"/>
        <v>20.25</v>
      </c>
      <c r="F225" s="47" t="s">
        <v>631</v>
      </c>
      <c r="G225" s="47"/>
      <c r="H225" s="47" t="s">
        <v>635</v>
      </c>
      <c r="I225" s="47" t="s">
        <v>636</v>
      </c>
      <c r="J225" s="48">
        <f t="shared" si="143"/>
        <v>0</v>
      </c>
      <c r="K225" s="49"/>
      <c r="L225" s="50"/>
      <c r="M225" s="51"/>
      <c r="N225" s="50"/>
      <c r="O225" s="51"/>
      <c r="P225" s="52"/>
      <c r="Q225" s="48">
        <f t="shared" si="150"/>
        <v>0</v>
      </c>
      <c r="R225" s="49"/>
      <c r="S225" s="52"/>
      <c r="T225" s="48">
        <f t="shared" si="151"/>
        <v>0</v>
      </c>
      <c r="U225" s="49"/>
      <c r="V225" s="50"/>
      <c r="W225" s="51"/>
      <c r="X225" s="52"/>
      <c r="Y225" s="53">
        <f t="shared" si="146"/>
        <v>0</v>
      </c>
      <c r="Z225" s="116"/>
      <c r="AA225" s="55"/>
      <c r="AB225" s="148"/>
      <c r="AC225" s="55"/>
      <c r="AD225" s="116"/>
      <c r="AE225" s="55"/>
      <c r="AF225" s="116"/>
      <c r="AG225" s="55"/>
      <c r="AH225" s="148"/>
      <c r="AI225" s="55"/>
      <c r="AJ225" s="116"/>
      <c r="AK225" s="55"/>
      <c r="AL225" s="148"/>
      <c r="AM225" s="55"/>
      <c r="AN225" s="116"/>
      <c r="AO225" s="88"/>
      <c r="AP225" s="95">
        <f t="shared" si="152"/>
        <v>0</v>
      </c>
      <c r="AQ225" s="97"/>
      <c r="AR225" s="92"/>
      <c r="AS225" s="89">
        <f t="shared" ref="AS225:AS230" si="164">AU225+AW225+AY225+BA225+BC225</f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 t="shared" si="162"/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163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 t="shared" ref="CH225:CH230" si="165">CJ225+CL225+CN225+CP225+CR225+CT225</f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 t="shared" ref="CU225:CU230" si="166">CW225+CY225+DA225+DC225+DE225</f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 t="shared" si="153"/>
        <v>0</v>
      </c>
      <c r="DG225" s="51"/>
      <c r="DH225" s="50"/>
      <c r="DI225" s="51"/>
      <c r="DJ225" s="50"/>
      <c r="DK225" s="51"/>
      <c r="DL225" s="52"/>
      <c r="DM225" s="53">
        <f t="shared" ref="DM225:DM230" si="167"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101">
        <v>3</v>
      </c>
      <c r="DY225" s="102">
        <f>45*0.3*1.5</f>
        <v>20.25</v>
      </c>
      <c r="DZ225" s="51"/>
      <c r="EA225" s="50"/>
      <c r="EB225" s="51"/>
      <c r="EC225" s="52"/>
      <c r="ED225" s="53">
        <f t="shared" ref="ED225:ED230" si="168"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154"/>
        <v>0</v>
      </c>
      <c r="EZ225" s="51"/>
      <c r="FA225" s="50"/>
      <c r="FB225" s="51"/>
      <c r="FC225" s="52"/>
      <c r="FD225" s="53">
        <f t="shared" si="161"/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 t="shared" ref="FQ225:FQ256" si="169">FS225+FU225+FW225+FY225+GA225+GC225</f>
        <v>0</v>
      </c>
      <c r="FR225" s="122"/>
      <c r="FS225" s="122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 t="shared" ref="GD225:GD230" si="170">GF225+GH225+GJ225+GL225+GN225</f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>GQ225+GS225+GU225+GW225+GY225+HA225+HC225</f>
        <v>0</v>
      </c>
      <c r="GP225" s="125"/>
      <c r="GQ225" s="125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 t="shared" si="144"/>
        <v>0</v>
      </c>
      <c r="HE225" s="125"/>
      <c r="HF225" s="125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157"/>
        <v>0</v>
      </c>
      <c r="HT225" s="136"/>
      <c r="HU225" s="140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9"/>
      <c r="IG225" s="50"/>
      <c r="IH225" s="129"/>
      <c r="II225" s="50"/>
      <c r="IJ225" s="51"/>
      <c r="IK225" s="52"/>
      <c r="IL225" s="48">
        <f t="shared" si="160"/>
        <v>0</v>
      </c>
      <c r="IM225" s="136"/>
      <c r="IN225" s="140"/>
      <c r="IO225" s="51"/>
      <c r="IP225" s="52"/>
      <c r="IQ225" s="48">
        <f t="shared" si="155"/>
        <v>0</v>
      </c>
      <c r="IR225" s="51"/>
      <c r="IS225" s="52"/>
      <c r="IT225" s="48">
        <f t="shared" si="148"/>
        <v>0</v>
      </c>
      <c r="IU225" s="136"/>
      <c r="IV225" s="140"/>
      <c r="IW225" s="51"/>
      <c r="IX225" s="50"/>
      <c r="IY225" s="51"/>
      <c r="IZ225" s="50"/>
      <c r="JA225" s="129"/>
      <c r="JB225" s="50"/>
      <c r="JC225" s="51"/>
      <c r="JD225" s="50"/>
      <c r="JE225" s="51"/>
      <c r="JF225" s="50"/>
      <c r="JG225" s="51"/>
      <c r="JH225" s="52"/>
      <c r="JI225" s="48">
        <f t="shared" si="158"/>
        <v>0</v>
      </c>
      <c r="JJ225" s="136"/>
      <c r="JK225" s="140"/>
      <c r="JL225" s="51"/>
      <c r="JM225" s="50"/>
      <c r="JN225" s="51"/>
      <c r="JO225" s="52"/>
      <c r="JP225" s="48">
        <f t="shared" si="156"/>
        <v>0</v>
      </c>
      <c r="JQ225" s="51"/>
      <c r="JR225" s="52"/>
    </row>
    <row r="226" spans="1:278" ht="15" hidden="1" customHeight="1" x14ac:dyDescent="0.3">
      <c r="B226" s="37">
        <v>1301</v>
      </c>
      <c r="C226" s="40" t="s">
        <v>93</v>
      </c>
      <c r="D226" s="41">
        <v>1998</v>
      </c>
      <c r="E226" s="62">
        <f t="shared" si="149"/>
        <v>20</v>
      </c>
      <c r="F226" s="47" t="s">
        <v>408</v>
      </c>
      <c r="G226" s="47"/>
      <c r="H226" s="47" t="s">
        <v>920</v>
      </c>
      <c r="I226" s="47" t="s">
        <v>560</v>
      </c>
      <c r="J226" s="48">
        <f t="shared" si="143"/>
        <v>0</v>
      </c>
      <c r="K226" s="49"/>
      <c r="L226" s="50"/>
      <c r="M226" s="51"/>
      <c r="N226" s="50"/>
      <c r="O226" s="51"/>
      <c r="P226" s="52"/>
      <c r="Q226" s="48">
        <f t="shared" si="150"/>
        <v>0</v>
      </c>
      <c r="R226" s="49"/>
      <c r="S226" s="52"/>
      <c r="T226" s="48">
        <f t="shared" si="151"/>
        <v>0</v>
      </c>
      <c r="U226" s="49"/>
      <c r="V226" s="50"/>
      <c r="W226" s="51"/>
      <c r="X226" s="52"/>
      <c r="Y226" s="53">
        <f t="shared" si="146"/>
        <v>0</v>
      </c>
      <c r="Z226" s="116"/>
      <c r="AA226" s="55"/>
      <c r="AB226" s="116"/>
      <c r="AC226" s="55"/>
      <c r="AD226" s="116"/>
      <c r="AE226" s="55"/>
      <c r="AF226" s="116"/>
      <c r="AG226" s="55"/>
      <c r="AH226" s="116"/>
      <c r="AI226" s="55"/>
      <c r="AJ226" s="116"/>
      <c r="AK226" s="55"/>
      <c r="AL226" s="116"/>
      <c r="AM226" s="55"/>
      <c r="AN226" s="116"/>
      <c r="AO226" s="88"/>
      <c r="AP226" s="95">
        <f t="shared" si="152"/>
        <v>0</v>
      </c>
      <c r="AQ226" s="97"/>
      <c r="AR226" s="92"/>
      <c r="AS226" s="89">
        <f t="shared" si="164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>
        <f t="shared" si="162"/>
        <v>0</v>
      </c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163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>
        <f t="shared" si="165"/>
        <v>0</v>
      </c>
      <c r="CI226" s="51"/>
      <c r="CJ226" s="50"/>
      <c r="CK226" s="51"/>
      <c r="CL226" s="50"/>
      <c r="CM226" s="51"/>
      <c r="CN226" s="50"/>
      <c r="CO226" s="50"/>
      <c r="CP226" s="50"/>
      <c r="CQ226" s="51"/>
      <c r="CR226" s="50"/>
      <c r="CS226" s="51"/>
      <c r="CT226" s="52"/>
      <c r="CU226" s="53">
        <f t="shared" si="166"/>
        <v>0</v>
      </c>
      <c r="CV226" s="51"/>
      <c r="CW226" s="50"/>
      <c r="CX226" s="50"/>
      <c r="CY226" s="50"/>
      <c r="CZ226" s="51"/>
      <c r="DA226" s="50"/>
      <c r="DB226" s="51"/>
      <c r="DC226" s="50"/>
      <c r="DD226" s="51"/>
      <c r="DE226" s="52"/>
      <c r="DF226" s="53">
        <f t="shared" si="153"/>
        <v>0</v>
      </c>
      <c r="DG226" s="51"/>
      <c r="DH226" s="50"/>
      <c r="DI226" s="50"/>
      <c r="DJ226" s="50"/>
      <c r="DK226" s="51"/>
      <c r="DL226" s="52"/>
      <c r="DM226" s="53">
        <f t="shared" si="167"/>
        <v>0</v>
      </c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0"/>
      <c r="DY226" s="50"/>
      <c r="DZ226" s="51"/>
      <c r="EA226" s="50"/>
      <c r="EB226" s="51"/>
      <c r="EC226" s="52"/>
      <c r="ED226" s="53">
        <f t="shared" si="168"/>
        <v>0</v>
      </c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0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154"/>
        <v>0</v>
      </c>
      <c r="EZ226" s="51"/>
      <c r="FA226" s="50"/>
      <c r="FB226" s="51"/>
      <c r="FC226" s="52"/>
      <c r="FD226" s="53">
        <f t="shared" si="161"/>
        <v>0</v>
      </c>
      <c r="FE226" s="51"/>
      <c r="FF226" s="50"/>
      <c r="FG226" s="51"/>
      <c r="FH226" s="50"/>
      <c r="FI226" s="51"/>
      <c r="FJ226" s="50"/>
      <c r="FK226" s="50"/>
      <c r="FL226" s="50"/>
      <c r="FM226" s="51"/>
      <c r="FN226" s="50"/>
      <c r="FO226" s="51"/>
      <c r="FP226" s="52"/>
      <c r="FQ226" s="53">
        <f t="shared" si="169"/>
        <v>0</v>
      </c>
      <c r="FR226" s="122"/>
      <c r="FS226" s="122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>
        <f t="shared" si="170"/>
        <v>0</v>
      </c>
      <c r="GE226" s="51"/>
      <c r="GF226" s="50"/>
      <c r="GG226" s="51"/>
      <c r="GH226" s="50"/>
      <c r="GI226" s="51"/>
      <c r="GJ226" s="50"/>
      <c r="GK226" s="50"/>
      <c r="GL226" s="50"/>
      <c r="GM226" s="51"/>
      <c r="GN226" s="52"/>
      <c r="GO226" s="48">
        <f>GQ226+GS226+GU226+GW226+GY226+HA226+HC226</f>
        <v>0</v>
      </c>
      <c r="GP226" s="125"/>
      <c r="GQ226" s="125"/>
      <c r="GR226" s="51"/>
      <c r="GS226" s="50"/>
      <c r="GT226" s="51"/>
      <c r="GU226" s="50"/>
      <c r="GV226" s="50"/>
      <c r="GW226" s="50"/>
      <c r="GX226" s="50"/>
      <c r="GY226" s="50"/>
      <c r="GZ226" s="50"/>
      <c r="HA226" s="50"/>
      <c r="HB226" s="51"/>
      <c r="HC226" s="52"/>
      <c r="HD226" s="48">
        <f t="shared" si="144"/>
        <v>0</v>
      </c>
      <c r="HE226" s="125"/>
      <c r="HF226" s="125"/>
      <c r="HG226" s="51"/>
      <c r="HH226" s="50"/>
      <c r="HI226" s="51"/>
      <c r="HJ226" s="50"/>
      <c r="HK226" s="50"/>
      <c r="HL226" s="50"/>
      <c r="HM226" s="50"/>
      <c r="HN226" s="50"/>
      <c r="HO226" s="50"/>
      <c r="HP226" s="50"/>
      <c r="HQ226" s="51"/>
      <c r="HR226" s="52"/>
      <c r="HS226" s="48">
        <f t="shared" si="157"/>
        <v>0</v>
      </c>
      <c r="HT226" s="136"/>
      <c r="HU226" s="140"/>
      <c r="HV226" s="51"/>
      <c r="HW226" s="50"/>
      <c r="HX226" s="51"/>
      <c r="HY226" s="50"/>
      <c r="HZ226" s="51"/>
      <c r="IA226" s="50"/>
      <c r="IB226" s="51"/>
      <c r="IC226" s="50"/>
      <c r="ID226" s="51"/>
      <c r="IE226" s="50"/>
      <c r="IF226" s="129"/>
      <c r="IG226" s="50"/>
      <c r="IH226" s="129"/>
      <c r="II226" s="50"/>
      <c r="IJ226" s="51"/>
      <c r="IK226" s="52"/>
      <c r="IL226" s="48">
        <f t="shared" si="160"/>
        <v>0</v>
      </c>
      <c r="IM226" s="136"/>
      <c r="IN226" s="140"/>
      <c r="IO226" s="51"/>
      <c r="IP226" s="52"/>
      <c r="IQ226" s="48">
        <f t="shared" si="155"/>
        <v>0</v>
      </c>
      <c r="IR226" s="51"/>
      <c r="IS226" s="52"/>
      <c r="IT226" s="48">
        <f t="shared" si="148"/>
        <v>20</v>
      </c>
      <c r="IU226" s="136"/>
      <c r="IV226" s="140"/>
      <c r="IW226" s="51"/>
      <c r="IX226" s="50"/>
      <c r="IY226" s="51"/>
      <c r="IZ226" s="50"/>
      <c r="JA226" s="129">
        <v>4</v>
      </c>
      <c r="JB226" s="50">
        <f>20</f>
        <v>20</v>
      </c>
      <c r="JC226" s="51"/>
      <c r="JD226" s="50"/>
      <c r="JE226" s="51"/>
      <c r="JF226" s="50"/>
      <c r="JG226" s="51"/>
      <c r="JH226" s="52"/>
      <c r="JI226" s="48">
        <f t="shared" si="158"/>
        <v>0</v>
      </c>
      <c r="JJ226" s="136"/>
      <c r="JK226" s="140"/>
      <c r="JL226" s="51"/>
      <c r="JM226" s="50"/>
      <c r="JN226" s="51"/>
      <c r="JO226" s="52"/>
      <c r="JP226" s="48">
        <f t="shared" si="156"/>
        <v>0</v>
      </c>
      <c r="JQ226" s="51"/>
      <c r="JR226" s="52"/>
    </row>
    <row r="227" spans="1:278" ht="15" hidden="1" customHeight="1" x14ac:dyDescent="0.3">
      <c r="B227" s="37">
        <v>4412</v>
      </c>
      <c r="C227" s="30" t="s">
        <v>122</v>
      </c>
      <c r="D227" s="38">
        <v>2005</v>
      </c>
      <c r="E227" s="62">
        <f t="shared" si="149"/>
        <v>20</v>
      </c>
      <c r="F227" s="47" t="s">
        <v>408</v>
      </c>
      <c r="G227" s="47"/>
      <c r="H227" s="47" t="s">
        <v>421</v>
      </c>
      <c r="I227" s="47" t="s">
        <v>560</v>
      </c>
      <c r="J227" s="48">
        <f t="shared" si="143"/>
        <v>0</v>
      </c>
      <c r="K227" s="49"/>
      <c r="L227" s="50"/>
      <c r="M227" s="51"/>
      <c r="N227" s="50"/>
      <c r="O227" s="51"/>
      <c r="P227" s="52"/>
      <c r="Q227" s="48">
        <f t="shared" si="150"/>
        <v>0</v>
      </c>
      <c r="R227" s="49"/>
      <c r="S227" s="52"/>
      <c r="T227" s="48">
        <f t="shared" si="151"/>
        <v>0</v>
      </c>
      <c r="U227" s="49"/>
      <c r="V227" s="50"/>
      <c r="W227" s="51"/>
      <c r="X227" s="52"/>
      <c r="Y227" s="53">
        <f t="shared" si="146"/>
        <v>0</v>
      </c>
      <c r="Z227" s="54"/>
      <c r="AA227" s="55"/>
      <c r="AB227" s="54"/>
      <c r="AC227" s="55"/>
      <c r="AD227" s="110"/>
      <c r="AE227" s="55"/>
      <c r="AF227" s="54"/>
      <c r="AG227" s="55"/>
      <c r="AH227" s="110"/>
      <c r="AI227" s="55"/>
      <c r="AJ227" s="54"/>
      <c r="AK227" s="55"/>
      <c r="AL227" s="110"/>
      <c r="AM227" s="55"/>
      <c r="AN227" s="54"/>
      <c r="AO227" s="88"/>
      <c r="AP227" s="95">
        <f t="shared" si="152"/>
        <v>0</v>
      </c>
      <c r="AQ227" s="97"/>
      <c r="AR227" s="92"/>
      <c r="AS227" s="89">
        <f t="shared" si="164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>
        <f t="shared" si="162"/>
        <v>0</v>
      </c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163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>
        <f t="shared" si="165"/>
        <v>0</v>
      </c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>
        <f t="shared" si="166"/>
        <v>0</v>
      </c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>
        <f t="shared" si="153"/>
        <v>0</v>
      </c>
      <c r="DG227" s="51"/>
      <c r="DH227" s="50"/>
      <c r="DI227" s="51"/>
      <c r="DJ227" s="50"/>
      <c r="DK227" s="51"/>
      <c r="DL227" s="52"/>
      <c r="DM227" s="53">
        <f t="shared" si="167"/>
        <v>0</v>
      </c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>
        <f t="shared" si="168"/>
        <v>0</v>
      </c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0"/>
      <c r="ET227" s="50"/>
      <c r="EU227" s="50"/>
      <c r="EV227" s="50"/>
      <c r="EW227" s="51"/>
      <c r="EX227" s="52"/>
      <c r="EY227" s="53">
        <f t="shared" si="154"/>
        <v>0</v>
      </c>
      <c r="EZ227" s="51"/>
      <c r="FA227" s="50"/>
      <c r="FB227" s="51"/>
      <c r="FC227" s="52"/>
      <c r="FD227" s="53">
        <f t="shared" si="161"/>
        <v>0</v>
      </c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>
        <f t="shared" si="169"/>
        <v>0</v>
      </c>
      <c r="FR227" s="122"/>
      <c r="FS227" s="122"/>
      <c r="FT227" s="51"/>
      <c r="FU227" s="50"/>
      <c r="FV227" s="51"/>
      <c r="FW227" s="50"/>
      <c r="FX227" s="50"/>
      <c r="FY227" s="50"/>
      <c r="FZ227" s="50"/>
      <c r="GA227" s="50"/>
      <c r="GB227" s="51"/>
      <c r="GC227" s="52"/>
      <c r="GD227" s="53">
        <f t="shared" si="170"/>
        <v>0</v>
      </c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>
        <f>GQ227+GS227+GU227+GW227+GY227+HA227+HC227</f>
        <v>0</v>
      </c>
      <c r="GP227" s="136"/>
      <c r="GQ227" s="140"/>
      <c r="GR227" s="51"/>
      <c r="GS227" s="50"/>
      <c r="GT227" s="51"/>
      <c r="GU227" s="50"/>
      <c r="GV227" s="129"/>
      <c r="GW227" s="50"/>
      <c r="GX227" s="51"/>
      <c r="GY227" s="50"/>
      <c r="GZ227" s="51"/>
      <c r="HA227" s="50"/>
      <c r="HB227" s="76"/>
      <c r="HC227" s="77"/>
      <c r="HD227" s="48">
        <f t="shared" si="144"/>
        <v>0</v>
      </c>
      <c r="HE227" s="136"/>
      <c r="HF227" s="140"/>
      <c r="HG227" s="51"/>
      <c r="HH227" s="50"/>
      <c r="HI227" s="51"/>
      <c r="HJ227" s="50"/>
      <c r="HK227" s="129"/>
      <c r="HL227" s="50"/>
      <c r="HM227" s="51"/>
      <c r="HN227" s="50"/>
      <c r="HO227" s="51"/>
      <c r="HP227" s="50"/>
      <c r="HQ227" s="76"/>
      <c r="HR227" s="77"/>
      <c r="HS227" s="48">
        <f t="shared" si="157"/>
        <v>0</v>
      </c>
      <c r="HT227" s="136"/>
      <c r="HU227" s="140"/>
      <c r="HV227" s="51"/>
      <c r="HW227" s="50"/>
      <c r="HX227" s="51"/>
      <c r="HY227" s="50"/>
      <c r="HZ227" s="129"/>
      <c r="IA227" s="50"/>
      <c r="IB227" s="51"/>
      <c r="IC227" s="50"/>
      <c r="ID227" s="51"/>
      <c r="IE227" s="50"/>
      <c r="IF227" s="129"/>
      <c r="IG227" s="50"/>
      <c r="IH227" s="129"/>
      <c r="II227" s="50"/>
      <c r="IJ227" s="76"/>
      <c r="IK227" s="77"/>
      <c r="IL227" s="48">
        <f t="shared" si="160"/>
        <v>0</v>
      </c>
      <c r="IM227" s="136"/>
      <c r="IN227" s="140"/>
      <c r="IO227" s="76"/>
      <c r="IP227" s="77"/>
      <c r="IQ227" s="48">
        <f t="shared" si="155"/>
        <v>0</v>
      </c>
      <c r="IR227" s="76"/>
      <c r="IS227" s="77"/>
      <c r="IT227" s="48">
        <f t="shared" si="148"/>
        <v>20</v>
      </c>
      <c r="IU227" s="136"/>
      <c r="IV227" s="140"/>
      <c r="IW227" s="51"/>
      <c r="IX227" s="50"/>
      <c r="IY227" s="129"/>
      <c r="IZ227" s="50"/>
      <c r="JA227" s="129">
        <v>4</v>
      </c>
      <c r="JB227" s="50">
        <f>20</f>
        <v>20</v>
      </c>
      <c r="JC227" s="51"/>
      <c r="JD227" s="50"/>
      <c r="JE227" s="76"/>
      <c r="JF227" s="75"/>
      <c r="JG227" s="76"/>
      <c r="JH227" s="77"/>
      <c r="JI227" s="48">
        <f t="shared" si="158"/>
        <v>0</v>
      </c>
      <c r="JJ227" s="136"/>
      <c r="JK227" s="140"/>
      <c r="JL227" s="129"/>
      <c r="JM227" s="50"/>
      <c r="JN227" s="76"/>
      <c r="JO227" s="77"/>
      <c r="JP227" s="48">
        <f t="shared" si="156"/>
        <v>0</v>
      </c>
      <c r="JQ227" s="76"/>
      <c r="JR227" s="77"/>
    </row>
    <row r="228" spans="1:278" ht="15" hidden="1" customHeight="1" x14ac:dyDescent="0.3">
      <c r="B228" s="37">
        <v>47</v>
      </c>
      <c r="C228" s="30" t="s">
        <v>80</v>
      </c>
      <c r="D228" s="39">
        <v>1989</v>
      </c>
      <c r="E228" s="62">
        <f t="shared" si="149"/>
        <v>20</v>
      </c>
      <c r="F228" s="47" t="s">
        <v>408</v>
      </c>
      <c r="G228" s="47"/>
      <c r="H228" s="47" t="s">
        <v>920</v>
      </c>
      <c r="I228" s="47" t="s">
        <v>421</v>
      </c>
      <c r="J228" s="48">
        <f t="shared" si="143"/>
        <v>0</v>
      </c>
      <c r="K228" s="49"/>
      <c r="L228" s="50"/>
      <c r="M228" s="51"/>
      <c r="N228" s="50"/>
      <c r="O228" s="51"/>
      <c r="P228" s="52"/>
      <c r="Q228" s="48">
        <f t="shared" si="150"/>
        <v>0</v>
      </c>
      <c r="R228" s="49"/>
      <c r="S228" s="52"/>
      <c r="T228" s="48">
        <f t="shared" si="151"/>
        <v>0</v>
      </c>
      <c r="U228" s="49"/>
      <c r="V228" s="50"/>
      <c r="W228" s="51"/>
      <c r="X228" s="52"/>
      <c r="Y228" s="53">
        <f t="shared" si="146"/>
        <v>0</v>
      </c>
      <c r="Z228" s="148"/>
      <c r="AA228" s="55"/>
      <c r="AB228" s="148"/>
      <c r="AC228" s="55"/>
      <c r="AD228" s="148"/>
      <c r="AE228" s="55"/>
      <c r="AF228" s="148"/>
      <c r="AG228" s="55"/>
      <c r="AH228" s="148"/>
      <c r="AI228" s="55"/>
      <c r="AJ228" s="148"/>
      <c r="AK228" s="55"/>
      <c r="AL228" s="148"/>
      <c r="AM228" s="55"/>
      <c r="AN228" s="148"/>
      <c r="AO228" s="88"/>
      <c r="AP228" s="95">
        <f t="shared" si="152"/>
        <v>0</v>
      </c>
      <c r="AQ228" s="97"/>
      <c r="AR228" s="92"/>
      <c r="AS228" s="89">
        <f t="shared" si="164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>
        <f t="shared" si="162"/>
        <v>0</v>
      </c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163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>
        <f t="shared" si="165"/>
        <v>0</v>
      </c>
      <c r="CI228" s="51"/>
      <c r="CJ228" s="50"/>
      <c r="CK228" s="51"/>
      <c r="CL228" s="50"/>
      <c r="CM228" s="51"/>
      <c r="CN228" s="50"/>
      <c r="CO228" s="50"/>
      <c r="CP228" s="50"/>
      <c r="CQ228" s="51"/>
      <c r="CR228" s="50"/>
      <c r="CS228" s="51"/>
      <c r="CT228" s="52"/>
      <c r="CU228" s="53">
        <f t="shared" si="166"/>
        <v>0</v>
      </c>
      <c r="CV228" s="51"/>
      <c r="CW228" s="50"/>
      <c r="CX228" s="50"/>
      <c r="CY228" s="50"/>
      <c r="CZ228" s="51"/>
      <c r="DA228" s="50"/>
      <c r="DB228" s="51"/>
      <c r="DC228" s="50"/>
      <c r="DD228" s="51"/>
      <c r="DE228" s="52"/>
      <c r="DF228" s="53">
        <f t="shared" si="153"/>
        <v>0</v>
      </c>
      <c r="DG228" s="51"/>
      <c r="DH228" s="50"/>
      <c r="DI228" s="50"/>
      <c r="DJ228" s="50"/>
      <c r="DK228" s="51"/>
      <c r="DL228" s="52"/>
      <c r="DM228" s="53">
        <f t="shared" si="167"/>
        <v>0</v>
      </c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0"/>
      <c r="DY228" s="50"/>
      <c r="DZ228" s="51"/>
      <c r="EA228" s="50"/>
      <c r="EB228" s="51"/>
      <c r="EC228" s="52"/>
      <c r="ED228" s="53">
        <f t="shared" si="168"/>
        <v>0</v>
      </c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0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154"/>
        <v>0</v>
      </c>
      <c r="EZ228" s="51"/>
      <c r="FA228" s="50"/>
      <c r="FB228" s="51"/>
      <c r="FC228" s="52"/>
      <c r="FD228" s="53">
        <f t="shared" si="161"/>
        <v>0</v>
      </c>
      <c r="FE228" s="51"/>
      <c r="FF228" s="50"/>
      <c r="FG228" s="51"/>
      <c r="FH228" s="50"/>
      <c r="FI228" s="51"/>
      <c r="FJ228" s="50"/>
      <c r="FK228" s="50"/>
      <c r="FL228" s="50"/>
      <c r="FM228" s="51"/>
      <c r="FN228" s="50"/>
      <c r="FO228" s="51"/>
      <c r="FP228" s="52"/>
      <c r="FQ228" s="53">
        <f t="shared" si="169"/>
        <v>0</v>
      </c>
      <c r="FR228" s="122"/>
      <c r="FS228" s="122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>
        <f t="shared" si="170"/>
        <v>0</v>
      </c>
      <c r="GE228" s="51"/>
      <c r="GF228" s="50"/>
      <c r="GG228" s="51"/>
      <c r="GH228" s="50"/>
      <c r="GI228" s="51"/>
      <c r="GJ228" s="50"/>
      <c r="GK228" s="50"/>
      <c r="GL228" s="50"/>
      <c r="GM228" s="51"/>
      <c r="GN228" s="52"/>
      <c r="GO228" s="48">
        <f>GQ228+GS228+GU228+GW228+GY228+HA228+HC228</f>
        <v>0</v>
      </c>
      <c r="GP228" s="125"/>
      <c r="GQ228" s="125"/>
      <c r="GR228" s="51"/>
      <c r="GS228" s="50"/>
      <c r="GT228" s="51"/>
      <c r="GU228" s="50"/>
      <c r="GV228" s="50"/>
      <c r="GW228" s="50"/>
      <c r="GX228" s="50"/>
      <c r="GY228" s="50"/>
      <c r="GZ228" s="50"/>
      <c r="HA228" s="50"/>
      <c r="HB228" s="51"/>
      <c r="HC228" s="52"/>
      <c r="HD228" s="48">
        <f t="shared" si="144"/>
        <v>0</v>
      </c>
      <c r="HE228" s="125"/>
      <c r="HF228" s="125"/>
      <c r="HG228" s="51"/>
      <c r="HH228" s="50"/>
      <c r="HI228" s="51"/>
      <c r="HJ228" s="50"/>
      <c r="HK228" s="50"/>
      <c r="HL228" s="50"/>
      <c r="HM228" s="50"/>
      <c r="HN228" s="50"/>
      <c r="HO228" s="50"/>
      <c r="HP228" s="50"/>
      <c r="HQ228" s="51"/>
      <c r="HR228" s="52"/>
      <c r="HS228" s="48">
        <f t="shared" si="157"/>
        <v>0</v>
      </c>
      <c r="HT228" s="136"/>
      <c r="HU228" s="140"/>
      <c r="HV228" s="51"/>
      <c r="HW228" s="50"/>
      <c r="HX228" s="51"/>
      <c r="HY228" s="50"/>
      <c r="HZ228" s="51"/>
      <c r="IA228" s="50"/>
      <c r="IB228" s="51"/>
      <c r="IC228" s="50"/>
      <c r="ID228" s="51"/>
      <c r="IE228" s="50"/>
      <c r="IF228" s="129"/>
      <c r="IG228" s="50"/>
      <c r="IH228" s="129"/>
      <c r="II228" s="50"/>
      <c r="IJ228" s="51"/>
      <c r="IK228" s="52"/>
      <c r="IL228" s="48">
        <f t="shared" si="160"/>
        <v>0</v>
      </c>
      <c r="IM228" s="136"/>
      <c r="IN228" s="140"/>
      <c r="IO228" s="51"/>
      <c r="IP228" s="52"/>
      <c r="IQ228" s="48">
        <f t="shared" si="155"/>
        <v>0</v>
      </c>
      <c r="IR228" s="51"/>
      <c r="IS228" s="52"/>
      <c r="IT228" s="48">
        <f t="shared" si="148"/>
        <v>20</v>
      </c>
      <c r="IU228" s="136"/>
      <c r="IV228" s="140"/>
      <c r="IW228" s="51"/>
      <c r="IX228" s="50"/>
      <c r="IY228" s="51"/>
      <c r="IZ228" s="50"/>
      <c r="JA228" s="129">
        <v>4</v>
      </c>
      <c r="JB228" s="50">
        <f>20</f>
        <v>20</v>
      </c>
      <c r="JC228" s="51"/>
      <c r="JD228" s="50"/>
      <c r="JE228" s="51"/>
      <c r="JF228" s="50"/>
      <c r="JG228" s="51"/>
      <c r="JH228" s="52"/>
      <c r="JI228" s="48">
        <f t="shared" si="158"/>
        <v>0</v>
      </c>
      <c r="JJ228" s="136"/>
      <c r="JK228" s="140"/>
      <c r="JL228" s="51"/>
      <c r="JM228" s="50"/>
      <c r="JN228" s="51"/>
      <c r="JO228" s="52"/>
      <c r="JP228" s="48">
        <f t="shared" si="156"/>
        <v>0</v>
      </c>
      <c r="JQ228" s="51"/>
      <c r="JR228" s="52"/>
    </row>
    <row r="229" spans="1:278" ht="15" hidden="1" customHeight="1" x14ac:dyDescent="0.3">
      <c r="B229" s="37">
        <v>3137</v>
      </c>
      <c r="C229" s="30" t="s">
        <v>160</v>
      </c>
      <c r="D229" s="38">
        <v>2002</v>
      </c>
      <c r="E229" s="62">
        <f t="shared" si="149"/>
        <v>20</v>
      </c>
      <c r="F229" s="47" t="s">
        <v>529</v>
      </c>
      <c r="G229" s="47"/>
      <c r="H229" s="47" t="s">
        <v>585</v>
      </c>
      <c r="I229" s="47"/>
      <c r="J229" s="48">
        <f t="shared" si="143"/>
        <v>0</v>
      </c>
      <c r="K229" s="49"/>
      <c r="L229" s="50"/>
      <c r="M229" s="51"/>
      <c r="N229" s="50"/>
      <c r="O229" s="51"/>
      <c r="P229" s="52"/>
      <c r="Q229" s="48">
        <f t="shared" si="150"/>
        <v>0</v>
      </c>
      <c r="R229" s="49"/>
      <c r="S229" s="52"/>
      <c r="T229" s="48">
        <f t="shared" si="151"/>
        <v>0</v>
      </c>
      <c r="U229" s="49"/>
      <c r="V229" s="50"/>
      <c r="W229" s="51"/>
      <c r="X229" s="52"/>
      <c r="Y229" s="53">
        <f t="shared" si="146"/>
        <v>0</v>
      </c>
      <c r="Z229" s="148"/>
      <c r="AA229" s="55"/>
      <c r="AB229" s="148"/>
      <c r="AC229" s="55"/>
      <c r="AD229" s="148"/>
      <c r="AE229" s="55"/>
      <c r="AF229" s="148"/>
      <c r="AG229" s="55"/>
      <c r="AH229" s="148"/>
      <c r="AI229" s="55"/>
      <c r="AJ229" s="148"/>
      <c r="AK229" s="55"/>
      <c r="AL229" s="148"/>
      <c r="AM229" s="55"/>
      <c r="AN229" s="148"/>
      <c r="AO229" s="88"/>
      <c r="AP229" s="95">
        <f t="shared" si="152"/>
        <v>0</v>
      </c>
      <c r="AQ229" s="97"/>
      <c r="AR229" s="92"/>
      <c r="AS229" s="89">
        <f t="shared" si="164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>
        <f t="shared" si="162"/>
        <v>0</v>
      </c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163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 t="shared" si="165"/>
        <v>4</v>
      </c>
      <c r="CI229" s="51"/>
      <c r="CJ229" s="50"/>
      <c r="CK229" s="51"/>
      <c r="CL229" s="50"/>
      <c r="CM229" s="51"/>
      <c r="CN229" s="50"/>
      <c r="CO229" s="51"/>
      <c r="CP229" s="50"/>
      <c r="CQ229" s="51">
        <v>9</v>
      </c>
      <c r="CR229" s="50">
        <f>5*0.8</f>
        <v>4</v>
      </c>
      <c r="CS229" s="51"/>
      <c r="CT229" s="52"/>
      <c r="CU229" s="53">
        <f t="shared" si="166"/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>
        <f t="shared" si="153"/>
        <v>0</v>
      </c>
      <c r="DG229" s="51"/>
      <c r="DH229" s="50"/>
      <c r="DI229" s="51"/>
      <c r="DJ229" s="50"/>
      <c r="DK229" s="51"/>
      <c r="DL229" s="52"/>
      <c r="DM229" s="53">
        <f t="shared" si="167"/>
        <v>0</v>
      </c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1"/>
      <c r="DY229" s="50"/>
      <c r="DZ229" s="51"/>
      <c r="EA229" s="50"/>
      <c r="EB229" s="51"/>
      <c r="EC229" s="52"/>
      <c r="ED229" s="53">
        <f t="shared" si="168"/>
        <v>0</v>
      </c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1"/>
      <c r="EP229" s="50"/>
      <c r="EQ229" s="51"/>
      <c r="ER229" s="50"/>
      <c r="ES229" s="50"/>
      <c r="ET229" s="50"/>
      <c r="EU229" s="50"/>
      <c r="EV229" s="50"/>
      <c r="EW229" s="51"/>
      <c r="EX229" s="52"/>
      <c r="EY229" s="53">
        <f t="shared" si="154"/>
        <v>0</v>
      </c>
      <c r="EZ229" s="51"/>
      <c r="FA229" s="50"/>
      <c r="FB229" s="51"/>
      <c r="FC229" s="52"/>
      <c r="FD229" s="53">
        <f t="shared" si="161"/>
        <v>0</v>
      </c>
      <c r="FE229" s="51"/>
      <c r="FF229" s="50"/>
      <c r="FG229" s="51"/>
      <c r="FH229" s="50"/>
      <c r="FI229" s="51"/>
      <c r="FJ229" s="50"/>
      <c r="FK229" s="51"/>
      <c r="FL229" s="50"/>
      <c r="FM229" s="51"/>
      <c r="FN229" s="50"/>
      <c r="FO229" s="51"/>
      <c r="FP229" s="52"/>
      <c r="FQ229" s="53">
        <f t="shared" si="169"/>
        <v>0</v>
      </c>
      <c r="FR229" s="122"/>
      <c r="FS229" s="122"/>
      <c r="FT229" s="51"/>
      <c r="FU229" s="50"/>
      <c r="FV229" s="51"/>
      <c r="FW229" s="50"/>
      <c r="FX229" s="50"/>
      <c r="FY229" s="50"/>
      <c r="FZ229" s="50"/>
      <c r="GA229" s="50"/>
      <c r="GB229" s="51"/>
      <c r="GC229" s="52"/>
      <c r="GD229" s="53">
        <f t="shared" si="170"/>
        <v>0</v>
      </c>
      <c r="GE229" s="51"/>
      <c r="GF229" s="50"/>
      <c r="GG229" s="51"/>
      <c r="GH229" s="50"/>
      <c r="GI229" s="51"/>
      <c r="GJ229" s="50"/>
      <c r="GK229" s="51"/>
      <c r="GL229" s="50"/>
      <c r="GM229" s="51"/>
      <c r="GN229" s="52"/>
      <c r="GO229" s="48">
        <f>GQ229+GS229+GU229+GY229+HA229+HC229</f>
        <v>16</v>
      </c>
      <c r="GP229" s="136">
        <v>8</v>
      </c>
      <c r="GQ229" s="140">
        <f>20*0.8</f>
        <v>16</v>
      </c>
      <c r="GR229" s="51"/>
      <c r="GS229" s="50"/>
      <c r="GT229" s="51"/>
      <c r="GU229" s="50"/>
      <c r="GV229" s="18">
        <v>9</v>
      </c>
      <c r="GW229" s="18" t="s">
        <v>65</v>
      </c>
      <c r="GX229" s="51"/>
      <c r="GY229" s="50"/>
      <c r="GZ229" s="51"/>
      <c r="HA229" s="50"/>
      <c r="HB229" s="51"/>
      <c r="HC229" s="52"/>
      <c r="HD229" s="48">
        <f t="shared" si="144"/>
        <v>0</v>
      </c>
      <c r="HE229" s="136"/>
      <c r="HF229" s="140"/>
      <c r="HG229" s="51"/>
      <c r="HH229" s="50"/>
      <c r="HI229" s="51"/>
      <c r="HJ229" s="50"/>
      <c r="HK229" s="51"/>
      <c r="HL229" s="51"/>
      <c r="HM229" s="51"/>
      <c r="HN229" s="50"/>
      <c r="HO229" s="51"/>
      <c r="HP229" s="50"/>
      <c r="HQ229" s="51"/>
      <c r="HR229" s="52"/>
      <c r="HS229" s="48">
        <f t="shared" si="157"/>
        <v>0</v>
      </c>
      <c r="HT229" s="136"/>
      <c r="HU229" s="140"/>
      <c r="HV229" s="51"/>
      <c r="HW229" s="50"/>
      <c r="HX229" s="51"/>
      <c r="HY229" s="50"/>
      <c r="HZ229" s="51"/>
      <c r="IA229" s="51"/>
      <c r="IB229" s="51"/>
      <c r="IC229" s="51"/>
      <c r="ID229" s="51"/>
      <c r="IE229" s="50"/>
      <c r="IF229" s="129"/>
      <c r="IG229" s="50"/>
      <c r="IH229" s="129"/>
      <c r="II229" s="50"/>
      <c r="IJ229" s="51"/>
      <c r="IK229" s="52"/>
      <c r="IL229" s="48">
        <f t="shared" si="160"/>
        <v>0</v>
      </c>
      <c r="IM229" s="136"/>
      <c r="IN229" s="140"/>
      <c r="IO229" s="51"/>
      <c r="IP229" s="52"/>
      <c r="IQ229" s="48">
        <f t="shared" si="155"/>
        <v>0</v>
      </c>
      <c r="IR229" s="51"/>
      <c r="IS229" s="52"/>
      <c r="IT229" s="48">
        <f t="shared" si="148"/>
        <v>0</v>
      </c>
      <c r="IU229" s="136"/>
      <c r="IV229" s="140"/>
      <c r="IW229" s="51"/>
      <c r="IX229" s="50"/>
      <c r="IY229" s="51"/>
      <c r="IZ229" s="51"/>
      <c r="JA229" s="129"/>
      <c r="JB229" s="51"/>
      <c r="JC229" s="51"/>
      <c r="JD229" s="51"/>
      <c r="JE229" s="51"/>
      <c r="JF229" s="51"/>
      <c r="JG229" s="51"/>
      <c r="JH229" s="52"/>
      <c r="JI229" s="48">
        <f t="shared" si="158"/>
        <v>0</v>
      </c>
      <c r="JJ229" s="136"/>
      <c r="JK229" s="140"/>
      <c r="JL229" s="51"/>
      <c r="JM229" s="51"/>
      <c r="JN229" s="51"/>
      <c r="JO229" s="52"/>
      <c r="JP229" s="48">
        <f t="shared" si="156"/>
        <v>0</v>
      </c>
      <c r="JQ229" s="51"/>
      <c r="JR229" s="52"/>
    </row>
    <row r="230" spans="1:278" ht="15" hidden="1" customHeight="1" x14ac:dyDescent="0.3">
      <c r="B230" s="37">
        <v>9333</v>
      </c>
      <c r="C230" s="30" t="s">
        <v>614</v>
      </c>
      <c r="D230" s="38">
        <v>2011</v>
      </c>
      <c r="E230" s="62">
        <f t="shared" si="149"/>
        <v>19.5</v>
      </c>
      <c r="F230" s="47" t="s">
        <v>529</v>
      </c>
      <c r="G230" s="47"/>
      <c r="H230" s="47" t="s">
        <v>583</v>
      </c>
      <c r="I230" s="47"/>
      <c r="J230" s="48">
        <f t="shared" si="143"/>
        <v>0</v>
      </c>
      <c r="K230" s="49"/>
      <c r="L230" s="50"/>
      <c r="M230" s="51"/>
      <c r="N230" s="50"/>
      <c r="O230" s="51"/>
      <c r="P230" s="52"/>
      <c r="Q230" s="48">
        <f t="shared" si="150"/>
        <v>0</v>
      </c>
      <c r="R230" s="49"/>
      <c r="S230" s="52"/>
      <c r="T230" s="48">
        <f t="shared" si="151"/>
        <v>0</v>
      </c>
      <c r="U230" s="49"/>
      <c r="V230" s="50"/>
      <c r="W230" s="51"/>
      <c r="X230" s="52"/>
      <c r="Y230" s="53">
        <f t="shared" si="146"/>
        <v>0</v>
      </c>
      <c r="Z230" s="120"/>
      <c r="AA230" s="55"/>
      <c r="AB230" s="120"/>
      <c r="AC230" s="55"/>
      <c r="AD230" s="120"/>
      <c r="AE230" s="55"/>
      <c r="AF230" s="120"/>
      <c r="AG230" s="55"/>
      <c r="AH230" s="120"/>
      <c r="AI230" s="55"/>
      <c r="AJ230" s="120"/>
      <c r="AK230" s="55"/>
      <c r="AL230" s="120"/>
      <c r="AM230" s="55"/>
      <c r="AN230" s="120"/>
      <c r="AO230" s="88"/>
      <c r="AP230" s="95">
        <f t="shared" si="152"/>
        <v>0</v>
      </c>
      <c r="AQ230" s="97"/>
      <c r="AR230" s="92"/>
      <c r="AS230" s="89">
        <f t="shared" si="164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 t="shared" si="162"/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163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 t="shared" si="165"/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 t="shared" si="166"/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 t="shared" si="153"/>
        <v>0</v>
      </c>
      <c r="DG230" s="51"/>
      <c r="DH230" s="50"/>
      <c r="DI230" s="51"/>
      <c r="DJ230" s="50"/>
      <c r="DK230" s="51"/>
      <c r="DL230" s="52"/>
      <c r="DM230" s="53">
        <f t="shared" si="167"/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101">
        <v>4</v>
      </c>
      <c r="DY230" s="102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 t="shared" si="168"/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154"/>
        <v>0</v>
      </c>
      <c r="EZ230" s="51"/>
      <c r="FA230" s="50"/>
      <c r="FB230" s="51"/>
      <c r="FC230" s="52"/>
      <c r="FD230" s="53">
        <f t="shared" si="161"/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 t="shared" si="169"/>
        <v>0</v>
      </c>
      <c r="FR230" s="122"/>
      <c r="FS230" s="122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 t="shared" si="170"/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>GQ230+GS230+GU230+GW230+GY230+HA230+HC230</f>
        <v>0</v>
      </c>
      <c r="GP230" s="125"/>
      <c r="GQ230" s="125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 t="shared" si="144"/>
        <v>0</v>
      </c>
      <c r="HE230" s="125"/>
      <c r="HF230" s="125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157"/>
        <v>0</v>
      </c>
      <c r="HT230" s="136"/>
      <c r="HU230" s="140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9"/>
      <c r="IG230" s="50"/>
      <c r="IH230" s="129"/>
      <c r="II230" s="50"/>
      <c r="IJ230" s="51"/>
      <c r="IK230" s="52"/>
      <c r="IL230" s="48">
        <f t="shared" si="160"/>
        <v>0</v>
      </c>
      <c r="IM230" s="136"/>
      <c r="IN230" s="140"/>
      <c r="IO230" s="51"/>
      <c r="IP230" s="52"/>
      <c r="IQ230" s="48">
        <f t="shared" si="155"/>
        <v>0</v>
      </c>
      <c r="IR230" s="51"/>
      <c r="IS230" s="52"/>
      <c r="IT230" s="48">
        <f t="shared" si="148"/>
        <v>0</v>
      </c>
      <c r="IU230" s="136"/>
      <c r="IV230" s="140"/>
      <c r="IW230" s="51"/>
      <c r="IX230" s="50"/>
      <c r="IY230" s="51"/>
      <c r="IZ230" s="50"/>
      <c r="JA230" s="129"/>
      <c r="JB230" s="50"/>
      <c r="JC230" s="51"/>
      <c r="JD230" s="50"/>
      <c r="JE230" s="51"/>
      <c r="JF230" s="50"/>
      <c r="JG230" s="51"/>
      <c r="JH230" s="52"/>
      <c r="JI230" s="48">
        <f t="shared" si="158"/>
        <v>0</v>
      </c>
      <c r="JJ230" s="136"/>
      <c r="JK230" s="140"/>
      <c r="JL230" s="51"/>
      <c r="JM230" s="50"/>
      <c r="JN230" s="51"/>
      <c r="JO230" s="52"/>
      <c r="JP230" s="48">
        <f t="shared" si="156"/>
        <v>0</v>
      </c>
      <c r="JQ230" s="51"/>
      <c r="JR230" s="52"/>
    </row>
    <row r="231" spans="1:278" ht="15" customHeight="1" x14ac:dyDescent="0.3">
      <c r="A231" s="27">
        <v>100</v>
      </c>
      <c r="B231" s="37">
        <v>9109</v>
      </c>
      <c r="C231" s="30" t="s">
        <v>376</v>
      </c>
      <c r="D231" s="38">
        <v>2008</v>
      </c>
      <c r="E231" s="62">
        <f t="shared" si="149"/>
        <v>4.8000000000000007</v>
      </c>
      <c r="F231" s="47" t="s">
        <v>427</v>
      </c>
      <c r="G231" s="47"/>
      <c r="H231" s="47" t="s">
        <v>761</v>
      </c>
      <c r="I231" s="47"/>
      <c r="J231" s="48">
        <f t="shared" si="143"/>
        <v>0</v>
      </c>
      <c r="K231" s="49"/>
      <c r="L231" s="50"/>
      <c r="M231" s="51"/>
      <c r="N231" s="50"/>
      <c r="O231" s="51"/>
      <c r="P231" s="52"/>
      <c r="Q231" s="48">
        <f t="shared" si="150"/>
        <v>0</v>
      </c>
      <c r="R231" s="49"/>
      <c r="S231" s="52"/>
      <c r="T231" s="48">
        <f t="shared" si="151"/>
        <v>0</v>
      </c>
      <c r="U231" s="49"/>
      <c r="V231" s="50"/>
      <c r="W231" s="51"/>
      <c r="X231" s="52"/>
      <c r="Y231" s="53">
        <f t="shared" si="146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20"/>
      <c r="AM231" s="55"/>
      <c r="AN231" s="54"/>
      <c r="AO231" s="88"/>
      <c r="AP231" s="95">
        <f t="shared" si="152"/>
        <v>0</v>
      </c>
      <c r="AQ231" s="97"/>
      <c r="AR231" s="92"/>
      <c r="AS231" s="89"/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>
        <f t="shared" si="162"/>
        <v>0</v>
      </c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12"/>
      <c r="BQ231" s="13">
        <f t="shared" si="163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52"/>
      <c r="CH231" s="53"/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52"/>
      <c r="CU231" s="53"/>
      <c r="CV231" s="51"/>
      <c r="CW231" s="50"/>
      <c r="CX231" s="51"/>
      <c r="CY231" s="50"/>
      <c r="CZ231" s="51"/>
      <c r="DA231" s="50"/>
      <c r="DB231" s="51"/>
      <c r="DC231" s="50"/>
      <c r="DD231" s="51"/>
      <c r="DE231" s="52"/>
      <c r="DF231" s="53">
        <f t="shared" si="153"/>
        <v>0</v>
      </c>
      <c r="DG231" s="51"/>
      <c r="DH231" s="50"/>
      <c r="DI231" s="51"/>
      <c r="DJ231" s="50"/>
      <c r="DK231" s="51"/>
      <c r="DL231" s="52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52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51"/>
      <c r="EP231" s="50"/>
      <c r="EQ231" s="51"/>
      <c r="ER231" s="50"/>
      <c r="ES231" s="50"/>
      <c r="ET231" s="50"/>
      <c r="EU231" s="50"/>
      <c r="EV231" s="50"/>
      <c r="EW231" s="51"/>
      <c r="EX231" s="52"/>
      <c r="EY231" s="53">
        <f t="shared" si="154"/>
        <v>0</v>
      </c>
      <c r="EZ231" s="51"/>
      <c r="FA231" s="50"/>
      <c r="FB231" s="51"/>
      <c r="FC231" s="52"/>
      <c r="FD231" s="53">
        <f t="shared" si="161"/>
        <v>4.8000000000000007</v>
      </c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>
        <v>7</v>
      </c>
      <c r="FP231" s="52">
        <f>12*0.4</f>
        <v>4.8000000000000007</v>
      </c>
      <c r="FQ231" s="53">
        <f t="shared" si="169"/>
        <v>0</v>
      </c>
      <c r="FR231" s="153"/>
      <c r="FS231" s="150"/>
      <c r="FT231" s="51"/>
      <c r="FU231" s="50"/>
      <c r="FV231" s="51"/>
      <c r="FW231" s="50"/>
      <c r="FX231" s="51"/>
      <c r="FY231" s="50"/>
      <c r="FZ231" s="51"/>
      <c r="GA231" s="50"/>
      <c r="GB231" s="51"/>
      <c r="GC231" s="52"/>
      <c r="GD231" s="53"/>
      <c r="GE231" s="51"/>
      <c r="GF231" s="50"/>
      <c r="GG231" s="51"/>
      <c r="GH231" s="50"/>
      <c r="GI231" s="51"/>
      <c r="GJ231" s="50"/>
      <c r="GK231" s="51"/>
      <c r="GL231" s="50"/>
      <c r="GM231" s="51"/>
      <c r="GN231" s="52"/>
      <c r="GO231" s="48"/>
      <c r="GP231" s="136"/>
      <c r="GQ231" s="140"/>
      <c r="GR231" s="51"/>
      <c r="GS231" s="50"/>
      <c r="GT231" s="51"/>
      <c r="GU231" s="50"/>
      <c r="GV231" s="129"/>
      <c r="GW231" s="50"/>
      <c r="GX231" s="51"/>
      <c r="GY231" s="50"/>
      <c r="GZ231" s="51"/>
      <c r="HA231" s="50"/>
      <c r="HB231" s="51"/>
      <c r="HC231" s="52"/>
      <c r="HD231" s="48">
        <f t="shared" si="144"/>
        <v>0</v>
      </c>
      <c r="HE231" s="136"/>
      <c r="HF231" s="140"/>
      <c r="HG231" s="51"/>
      <c r="HH231" s="50"/>
      <c r="HI231" s="51"/>
      <c r="HJ231" s="50"/>
      <c r="HK231" s="129"/>
      <c r="HL231" s="50"/>
      <c r="HM231" s="51"/>
      <c r="HN231" s="50"/>
      <c r="HO231" s="51"/>
      <c r="HP231" s="50"/>
      <c r="HQ231" s="51"/>
      <c r="HR231" s="52"/>
      <c r="HS231" s="48">
        <f t="shared" si="157"/>
        <v>0</v>
      </c>
      <c r="HT231" s="136"/>
      <c r="HU231" s="140"/>
      <c r="HV231" s="51"/>
      <c r="HW231" s="50"/>
      <c r="HX231" s="51"/>
      <c r="HY231" s="50"/>
      <c r="HZ231" s="129"/>
      <c r="IA231" s="50"/>
      <c r="IB231" s="51"/>
      <c r="IC231" s="50"/>
      <c r="ID231" s="51"/>
      <c r="IE231" s="50"/>
      <c r="IF231" s="129"/>
      <c r="IG231" s="50"/>
      <c r="IH231" s="129"/>
      <c r="II231" s="50"/>
      <c r="IJ231" s="51"/>
      <c r="IK231" s="52"/>
      <c r="IL231" s="48">
        <f t="shared" si="160"/>
        <v>0</v>
      </c>
      <c r="IM231" s="136"/>
      <c r="IN231" s="140"/>
      <c r="IO231" s="51"/>
      <c r="IP231" s="52"/>
      <c r="IQ231" s="48">
        <f t="shared" si="155"/>
        <v>0</v>
      </c>
      <c r="IR231" s="51"/>
      <c r="IS231" s="52"/>
      <c r="IT231" s="48">
        <f t="shared" si="148"/>
        <v>0</v>
      </c>
      <c r="IU231" s="136"/>
      <c r="IV231" s="140"/>
      <c r="IW231" s="51"/>
      <c r="IX231" s="50"/>
      <c r="IY231" s="129"/>
      <c r="IZ231" s="50"/>
      <c r="JA231" s="129"/>
      <c r="JB231" s="50"/>
      <c r="JC231" s="51"/>
      <c r="JD231" s="50"/>
      <c r="JE231" s="51"/>
      <c r="JF231" s="50"/>
      <c r="JG231" s="51"/>
      <c r="JH231" s="52"/>
      <c r="JI231" s="48">
        <f t="shared" si="158"/>
        <v>0</v>
      </c>
      <c r="JJ231" s="136"/>
      <c r="JK231" s="140"/>
      <c r="JL231" s="129"/>
      <c r="JM231" s="50"/>
      <c r="JN231" s="51"/>
      <c r="JO231" s="52"/>
      <c r="JP231" s="48">
        <f t="shared" si="156"/>
        <v>0</v>
      </c>
      <c r="JQ231" s="51"/>
      <c r="JR231" s="52"/>
    </row>
    <row r="232" spans="1:278" ht="15" customHeight="1" x14ac:dyDescent="0.3">
      <c r="A232" s="176">
        <v>101</v>
      </c>
      <c r="B232" s="177">
        <v>6103</v>
      </c>
      <c r="C232" s="178" t="s">
        <v>193</v>
      </c>
      <c r="D232" s="179">
        <v>2007</v>
      </c>
      <c r="E232" s="180">
        <f t="shared" si="149"/>
        <v>4</v>
      </c>
      <c r="F232" s="181" t="s">
        <v>420</v>
      </c>
      <c r="G232" s="181"/>
      <c r="H232" s="47" t="s">
        <v>425</v>
      </c>
      <c r="I232" s="47"/>
      <c r="J232" s="182">
        <f t="shared" si="143"/>
        <v>4</v>
      </c>
      <c r="K232" s="49">
        <v>9</v>
      </c>
      <c r="L232" s="50">
        <f>10*0.4</f>
        <v>4</v>
      </c>
      <c r="M232" s="51"/>
      <c r="N232" s="50"/>
      <c r="O232" s="51"/>
      <c r="P232" s="52"/>
      <c r="Q232" s="182">
        <f t="shared" si="150"/>
        <v>0</v>
      </c>
      <c r="R232" s="49"/>
      <c r="S232" s="52"/>
      <c r="T232" s="48">
        <f t="shared" si="151"/>
        <v>0</v>
      </c>
      <c r="U232" s="49"/>
      <c r="V232" s="50"/>
      <c r="W232" s="51"/>
      <c r="X232" s="52"/>
      <c r="Y232" s="183">
        <f t="shared" si="146"/>
        <v>0</v>
      </c>
      <c r="Z232" s="169"/>
      <c r="AA232" s="55"/>
      <c r="AB232" s="169"/>
      <c r="AC232" s="55"/>
      <c r="AD232" s="169"/>
      <c r="AE232" s="55"/>
      <c r="AF232" s="169"/>
      <c r="AG232" s="55"/>
      <c r="AH232" s="169"/>
      <c r="AI232" s="55"/>
      <c r="AJ232" s="169"/>
      <c r="AK232" s="55"/>
      <c r="AL232" s="169"/>
      <c r="AM232" s="55"/>
      <c r="AN232" s="169"/>
      <c r="AO232" s="88"/>
      <c r="AP232" s="95">
        <f t="shared" si="152"/>
        <v>0</v>
      </c>
      <c r="AQ232" s="97"/>
      <c r="AR232" s="92"/>
      <c r="AS232" s="89"/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83">
        <f t="shared" si="162"/>
        <v>0</v>
      </c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12"/>
      <c r="BQ232" s="183">
        <f t="shared" si="163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52"/>
      <c r="CH232" s="53"/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52"/>
      <c r="CU232" s="53"/>
      <c r="CV232" s="51"/>
      <c r="CW232" s="50"/>
      <c r="CX232" s="51"/>
      <c r="CY232" s="50"/>
      <c r="CZ232" s="51"/>
      <c r="DA232" s="50"/>
      <c r="DB232" s="51"/>
      <c r="DC232" s="50"/>
      <c r="DD232" s="51"/>
      <c r="DE232" s="52"/>
      <c r="DF232" s="183">
        <f t="shared" si="153"/>
        <v>0</v>
      </c>
      <c r="DG232" s="51"/>
      <c r="DH232" s="50"/>
      <c r="DI232" s="51"/>
      <c r="DJ232" s="50"/>
      <c r="DK232" s="51"/>
      <c r="DL232" s="52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52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0"/>
      <c r="ET232" s="50"/>
      <c r="EU232" s="50"/>
      <c r="EV232" s="50"/>
      <c r="EW232" s="51"/>
      <c r="EX232" s="52"/>
      <c r="EY232" s="53">
        <f t="shared" si="154"/>
        <v>0</v>
      </c>
      <c r="EZ232" s="51"/>
      <c r="FA232" s="50"/>
      <c r="FB232" s="51"/>
      <c r="FC232" s="52"/>
      <c r="FD232" s="183">
        <f t="shared" si="161"/>
        <v>0</v>
      </c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52"/>
      <c r="FQ232" s="183">
        <f t="shared" si="169"/>
        <v>0</v>
      </c>
      <c r="FR232" s="153"/>
      <c r="FS232" s="150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/>
      <c r="GE232" s="51"/>
      <c r="GF232" s="50"/>
      <c r="GG232" s="51"/>
      <c r="GH232" s="50"/>
      <c r="GI232" s="51"/>
      <c r="GJ232" s="50"/>
      <c r="GK232" s="51"/>
      <c r="GL232" s="50"/>
      <c r="GM232" s="51"/>
      <c r="GN232" s="52"/>
      <c r="GO232" s="48"/>
      <c r="GP232" s="136"/>
      <c r="GQ232" s="140"/>
      <c r="GR232" s="51"/>
      <c r="GS232" s="50"/>
      <c r="GT232" s="51"/>
      <c r="GU232" s="50"/>
      <c r="GV232" s="129"/>
      <c r="GW232" s="50"/>
      <c r="GX232" s="51"/>
      <c r="GY232" s="50"/>
      <c r="GZ232" s="51"/>
      <c r="HA232" s="50"/>
      <c r="HB232" s="51"/>
      <c r="HC232" s="52"/>
      <c r="HD232" s="182">
        <f t="shared" si="144"/>
        <v>0</v>
      </c>
      <c r="HE232" s="136"/>
      <c r="HF232" s="140"/>
      <c r="HG232" s="51"/>
      <c r="HH232" s="50"/>
      <c r="HI232" s="51"/>
      <c r="HJ232" s="50"/>
      <c r="HK232" s="129"/>
      <c r="HL232" s="50"/>
      <c r="HM232" s="51"/>
      <c r="HN232" s="50"/>
      <c r="HO232" s="51"/>
      <c r="HP232" s="50"/>
      <c r="HQ232" s="51"/>
      <c r="HR232" s="52"/>
      <c r="HS232" s="48">
        <f t="shared" si="157"/>
        <v>0</v>
      </c>
      <c r="HT232" s="136"/>
      <c r="HU232" s="140"/>
      <c r="HV232" s="51"/>
      <c r="HW232" s="50"/>
      <c r="HX232" s="51"/>
      <c r="HY232" s="50"/>
      <c r="HZ232" s="129"/>
      <c r="IA232" s="50"/>
      <c r="IB232" s="51"/>
      <c r="IC232" s="50"/>
      <c r="ID232" s="51"/>
      <c r="IE232" s="50"/>
      <c r="IF232" s="129"/>
      <c r="IG232" s="50"/>
      <c r="IH232" s="129"/>
      <c r="II232" s="50"/>
      <c r="IJ232" s="51"/>
      <c r="IK232" s="52"/>
      <c r="IL232" s="182">
        <f t="shared" si="160"/>
        <v>0</v>
      </c>
      <c r="IM232" s="136"/>
      <c r="IN232" s="140"/>
      <c r="IO232" s="51"/>
      <c r="IP232" s="52"/>
      <c r="IQ232" s="182">
        <f t="shared" si="155"/>
        <v>0</v>
      </c>
      <c r="IR232" s="51"/>
      <c r="IS232" s="52"/>
      <c r="IT232" s="182">
        <f t="shared" si="148"/>
        <v>0</v>
      </c>
      <c r="IU232" s="136"/>
      <c r="IV232" s="140"/>
      <c r="IW232" s="51"/>
      <c r="IX232" s="50"/>
      <c r="IY232" s="129"/>
      <c r="IZ232" s="50"/>
      <c r="JA232" s="129"/>
      <c r="JB232" s="50"/>
      <c r="JC232" s="51"/>
      <c r="JD232" s="50"/>
      <c r="JE232" s="51"/>
      <c r="JF232" s="50"/>
      <c r="JG232" s="51"/>
      <c r="JH232" s="52"/>
      <c r="JI232" s="182">
        <f t="shared" si="158"/>
        <v>0</v>
      </c>
      <c r="JJ232" s="136"/>
      <c r="JK232" s="140"/>
      <c r="JL232" s="129"/>
      <c r="JM232" s="50"/>
      <c r="JN232" s="51"/>
      <c r="JO232" s="52"/>
      <c r="JP232" s="182">
        <f t="shared" si="156"/>
        <v>0</v>
      </c>
      <c r="JQ232" s="51"/>
      <c r="JR232" s="52"/>
    </row>
    <row r="233" spans="1:278" ht="15" customHeight="1" x14ac:dyDescent="0.3">
      <c r="A233" s="27">
        <v>102</v>
      </c>
      <c r="B233" s="37">
        <v>6595</v>
      </c>
      <c r="C233" s="30" t="s">
        <v>270</v>
      </c>
      <c r="D233" s="38">
        <v>2009</v>
      </c>
      <c r="E233" s="62">
        <f t="shared" si="149"/>
        <v>3.2</v>
      </c>
      <c r="F233" s="47" t="s">
        <v>414</v>
      </c>
      <c r="G233" s="47"/>
      <c r="H233" s="47" t="s">
        <v>727</v>
      </c>
      <c r="I233" s="47" t="s">
        <v>728</v>
      </c>
      <c r="J233" s="48">
        <f t="shared" si="143"/>
        <v>0</v>
      </c>
      <c r="K233" s="49"/>
      <c r="L233" s="50"/>
      <c r="M233" s="51"/>
      <c r="N233" s="50"/>
      <c r="O233" s="51"/>
      <c r="P233" s="52"/>
      <c r="Q233" s="48">
        <f t="shared" si="150"/>
        <v>0</v>
      </c>
      <c r="R233" s="49"/>
      <c r="S233" s="52"/>
      <c r="T233" s="48">
        <f t="shared" si="151"/>
        <v>0</v>
      </c>
      <c r="U233" s="49"/>
      <c r="V233" s="50"/>
      <c r="W233" s="51"/>
      <c r="X233" s="52"/>
      <c r="Y233" s="53">
        <f t="shared" si="146"/>
        <v>0</v>
      </c>
      <c r="Z233" s="54"/>
      <c r="AA233" s="55"/>
      <c r="AB233" s="54"/>
      <c r="AC233" s="55"/>
      <c r="AD233" s="54"/>
      <c r="AE233" s="55"/>
      <c r="AF233" s="54"/>
      <c r="AG233" s="55"/>
      <c r="AH233" s="105"/>
      <c r="AI233" s="55"/>
      <c r="AJ233" s="54"/>
      <c r="AK233" s="55"/>
      <c r="AL233" s="148"/>
      <c r="AM233" s="55"/>
      <c r="AN233" s="54"/>
      <c r="AO233" s="88"/>
      <c r="AP233" s="95">
        <f t="shared" si="152"/>
        <v>0</v>
      </c>
      <c r="AQ233" s="97"/>
      <c r="AR233" s="92"/>
      <c r="AS233" s="89"/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>
        <f t="shared" si="162"/>
        <v>0</v>
      </c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163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/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/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>
        <f t="shared" si="153"/>
        <v>0</v>
      </c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101"/>
      <c r="EP233" s="102"/>
      <c r="EQ233" s="51"/>
      <c r="ER233" s="50"/>
      <c r="ES233" s="51"/>
      <c r="ET233" s="50"/>
      <c r="EU233" s="101"/>
      <c r="EV233" s="102"/>
      <c r="EW233" s="51"/>
      <c r="EX233" s="52"/>
      <c r="EY233" s="53">
        <f t="shared" si="154"/>
        <v>0</v>
      </c>
      <c r="EZ233" s="51"/>
      <c r="FA233" s="50"/>
      <c r="FB233" s="51"/>
      <c r="FC233" s="52"/>
      <c r="FD233" s="53">
        <f t="shared" si="161"/>
        <v>3.2</v>
      </c>
      <c r="FE233" s="51"/>
      <c r="FF233" s="50"/>
      <c r="FG233" s="51"/>
      <c r="FH233" s="50"/>
      <c r="FI233" s="51"/>
      <c r="FJ233" s="50"/>
      <c r="FK233" s="51"/>
      <c r="FL233" s="50"/>
      <c r="FM233" s="51">
        <v>9</v>
      </c>
      <c r="FN233" s="50">
        <f>8*0.4</f>
        <v>3.2</v>
      </c>
      <c r="FO233" s="51"/>
      <c r="FP233" s="52"/>
      <c r="FQ233" s="53">
        <f t="shared" si="169"/>
        <v>0</v>
      </c>
      <c r="FR233" s="153"/>
      <c r="FS233" s="150"/>
      <c r="FT233" s="51"/>
      <c r="FU233" s="50"/>
      <c r="FV233" s="51"/>
      <c r="FW233" s="50"/>
      <c r="FX233" s="51"/>
      <c r="FY233" s="50"/>
      <c r="FZ233" s="51"/>
      <c r="GA233" s="50"/>
      <c r="GB233" s="51"/>
      <c r="GC233" s="52"/>
      <c r="GD233" s="53"/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/>
      <c r="GP233" s="136"/>
      <c r="GQ233" s="140"/>
      <c r="GR233" s="51"/>
      <c r="GS233" s="50"/>
      <c r="GT233" s="51"/>
      <c r="GU233" s="50"/>
      <c r="GV233" s="129"/>
      <c r="GW233" s="50"/>
      <c r="GX233" s="51"/>
      <c r="GY233" s="50"/>
      <c r="GZ233" s="51"/>
      <c r="HA233" s="50"/>
      <c r="HB233" s="51"/>
      <c r="HC233" s="52"/>
      <c r="HD233" s="48">
        <f t="shared" si="144"/>
        <v>0</v>
      </c>
      <c r="HE233" s="136"/>
      <c r="HF233" s="140"/>
      <c r="HG233" s="51"/>
      <c r="HH233" s="50"/>
      <c r="HI233" s="51"/>
      <c r="HJ233" s="50"/>
      <c r="HK233" s="129"/>
      <c r="HL233" s="50"/>
      <c r="HM233" s="51"/>
      <c r="HN233" s="50"/>
      <c r="HO233" s="51"/>
      <c r="HP233" s="50"/>
      <c r="HQ233" s="51"/>
      <c r="HR233" s="52"/>
      <c r="HS233" s="48">
        <f t="shared" si="157"/>
        <v>0</v>
      </c>
      <c r="HT233" s="136"/>
      <c r="HU233" s="140"/>
      <c r="HV233" s="51"/>
      <c r="HW233" s="50"/>
      <c r="HX233" s="51"/>
      <c r="HY233" s="50"/>
      <c r="HZ233" s="129"/>
      <c r="IA233" s="50"/>
      <c r="IB233" s="51"/>
      <c r="IC233" s="50"/>
      <c r="ID233" s="51"/>
      <c r="IE233" s="50"/>
      <c r="IF233" s="129"/>
      <c r="IG233" s="50"/>
      <c r="IH233" s="129"/>
      <c r="II233" s="50"/>
      <c r="IJ233" s="51"/>
      <c r="IK233" s="52"/>
      <c r="IL233" s="48">
        <f t="shared" si="160"/>
        <v>0</v>
      </c>
      <c r="IM233" s="136"/>
      <c r="IN233" s="140"/>
      <c r="IO233" s="51"/>
      <c r="IP233" s="52"/>
      <c r="IQ233" s="48">
        <f t="shared" si="155"/>
        <v>0</v>
      </c>
      <c r="IR233" s="51"/>
      <c r="IS233" s="52"/>
      <c r="IT233" s="48">
        <f t="shared" si="148"/>
        <v>0</v>
      </c>
      <c r="IU233" s="136"/>
      <c r="IV233" s="140"/>
      <c r="IW233" s="51"/>
      <c r="IX233" s="50"/>
      <c r="IY233" s="129"/>
      <c r="IZ233" s="50"/>
      <c r="JA233" s="129"/>
      <c r="JB233" s="50"/>
      <c r="JC233" s="51"/>
      <c r="JD233" s="50"/>
      <c r="JE233" s="51"/>
      <c r="JF233" s="50"/>
      <c r="JG233" s="51"/>
      <c r="JH233" s="52"/>
      <c r="JI233" s="48">
        <f t="shared" si="158"/>
        <v>0</v>
      </c>
      <c r="JJ233" s="136"/>
      <c r="JK233" s="140"/>
      <c r="JL233" s="129"/>
      <c r="JM233" s="50"/>
      <c r="JN233" s="51"/>
      <c r="JO233" s="52"/>
      <c r="JP233" s="48">
        <f t="shared" si="156"/>
        <v>0</v>
      </c>
      <c r="JQ233" s="51"/>
      <c r="JR233" s="52"/>
    </row>
    <row r="234" spans="1:278" ht="15" hidden="1" customHeight="1" x14ac:dyDescent="0.3">
      <c r="B234" s="37">
        <v>3113</v>
      </c>
      <c r="C234" s="30" t="s">
        <v>96</v>
      </c>
      <c r="D234" s="39">
        <v>2000</v>
      </c>
      <c r="E234" s="62">
        <f t="shared" si="149"/>
        <v>18</v>
      </c>
      <c r="F234" s="47" t="s">
        <v>482</v>
      </c>
      <c r="G234" s="47"/>
      <c r="H234" s="47" t="s">
        <v>518</v>
      </c>
      <c r="I234" s="47" t="s">
        <v>489</v>
      </c>
      <c r="J234" s="48">
        <f t="shared" si="143"/>
        <v>0</v>
      </c>
      <c r="K234" s="49"/>
      <c r="L234" s="50"/>
      <c r="M234" s="51"/>
      <c r="N234" s="50"/>
      <c r="O234" s="51"/>
      <c r="P234" s="52"/>
      <c r="Q234" s="48">
        <f t="shared" si="150"/>
        <v>0</v>
      </c>
      <c r="R234" s="49"/>
      <c r="S234" s="52"/>
      <c r="T234" s="48">
        <f t="shared" si="151"/>
        <v>0</v>
      </c>
      <c r="U234" s="49"/>
      <c r="V234" s="50"/>
      <c r="W234" s="51"/>
      <c r="X234" s="52"/>
      <c r="Y234" s="53">
        <f>AA234+AC234+AE234+AG234+AI234+AK234+AO234</f>
        <v>0</v>
      </c>
      <c r="Z234" s="117"/>
      <c r="AA234" s="55"/>
      <c r="AB234" s="117"/>
      <c r="AC234" s="55"/>
      <c r="AD234" s="117"/>
      <c r="AE234" s="55"/>
      <c r="AF234" s="117"/>
      <c r="AG234" s="55"/>
      <c r="AH234" s="117"/>
      <c r="AI234" s="55"/>
      <c r="AJ234" s="117"/>
      <c r="AK234" s="55"/>
      <c r="AL234" s="14">
        <v>9</v>
      </c>
      <c r="AM234" s="14" t="s">
        <v>65</v>
      </c>
      <c r="AN234" s="117"/>
      <c r="AO234" s="88"/>
      <c r="AP234" s="95">
        <f t="shared" si="152"/>
        <v>0</v>
      </c>
      <c r="AQ234" s="97"/>
      <c r="AR234" s="92"/>
      <c r="AS234" s="89">
        <f>AU234+AW234+AY234+BA234+BC234</f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>
        <f t="shared" si="162"/>
        <v>0</v>
      </c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22"/>
      <c r="BQ234" s="13">
        <f t="shared" si="163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108"/>
      <c r="CH234" s="53">
        <f>CJ234+CL234+CN234+CP234+CR234+CT234</f>
        <v>0</v>
      </c>
      <c r="CI234" s="51"/>
      <c r="CJ234" s="50"/>
      <c r="CK234" s="51"/>
      <c r="CL234" s="50"/>
      <c r="CM234" s="51"/>
      <c r="CN234" s="50"/>
      <c r="CO234" s="50"/>
      <c r="CP234" s="50"/>
      <c r="CQ234" s="51"/>
      <c r="CR234" s="50"/>
      <c r="CS234" s="51"/>
      <c r="CT234" s="108"/>
      <c r="CU234" s="53">
        <f>CW234+CY234+DA234+DC234+DE234</f>
        <v>0</v>
      </c>
      <c r="CV234" s="51"/>
      <c r="CW234" s="50"/>
      <c r="CX234" s="50"/>
      <c r="CY234" s="50"/>
      <c r="CZ234" s="51"/>
      <c r="DA234" s="50"/>
      <c r="DB234" s="51"/>
      <c r="DC234" s="50"/>
      <c r="DD234" s="51"/>
      <c r="DE234" s="108"/>
      <c r="DF234" s="53">
        <f t="shared" si="153"/>
        <v>0</v>
      </c>
      <c r="DG234" s="51"/>
      <c r="DH234" s="50"/>
      <c r="DI234" s="50"/>
      <c r="DJ234" s="50"/>
      <c r="DK234" s="51"/>
      <c r="DL234" s="108"/>
      <c r="DM234" s="53">
        <f>DO234+DQ234+DS234+DU234+DW234+DY234+EA234+EC234</f>
        <v>0</v>
      </c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0"/>
      <c r="DY234" s="50"/>
      <c r="DZ234" s="51"/>
      <c r="EA234" s="50"/>
      <c r="EB234" s="51"/>
      <c r="EC234" s="108"/>
      <c r="ED234" s="53">
        <f>EF234+EH234+EJ234+EL234+EN234+EP234+ER234+ET234+EV234+EX234</f>
        <v>0</v>
      </c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0"/>
      <c r="EP234" s="50"/>
      <c r="EQ234" s="51"/>
      <c r="ER234" s="50"/>
      <c r="ES234" s="50"/>
      <c r="ET234" s="50"/>
      <c r="EU234" s="50"/>
      <c r="EV234" s="50"/>
      <c r="EW234" s="51"/>
      <c r="EX234" s="108"/>
      <c r="EY234" s="53">
        <f t="shared" si="154"/>
        <v>0</v>
      </c>
      <c r="EZ234" s="51"/>
      <c r="FA234" s="50"/>
      <c r="FB234" s="51"/>
      <c r="FC234" s="108"/>
      <c r="FD234" s="53">
        <f t="shared" si="161"/>
        <v>0</v>
      </c>
      <c r="FE234" s="51"/>
      <c r="FF234" s="50"/>
      <c r="FG234" s="51"/>
      <c r="FH234" s="50"/>
      <c r="FI234" s="51"/>
      <c r="FJ234" s="50"/>
      <c r="FK234" s="50"/>
      <c r="FL234" s="50"/>
      <c r="FM234" s="51"/>
      <c r="FN234" s="50"/>
      <c r="FO234" s="51"/>
      <c r="FP234" s="108"/>
      <c r="FQ234" s="53">
        <f t="shared" si="169"/>
        <v>0</v>
      </c>
      <c r="FR234" s="122"/>
      <c r="FS234" s="122"/>
      <c r="FT234" s="51"/>
      <c r="FU234" s="50"/>
      <c r="FV234" s="51"/>
      <c r="FW234" s="50"/>
      <c r="FX234" s="50"/>
      <c r="FY234" s="50"/>
      <c r="FZ234" s="50"/>
      <c r="GA234" s="50"/>
      <c r="GB234" s="51"/>
      <c r="GC234" s="108"/>
      <c r="GD234" s="53">
        <f>GF234+GH234+GJ234+GL234+GN234</f>
        <v>0</v>
      </c>
      <c r="GE234" s="51"/>
      <c r="GF234" s="50"/>
      <c r="GG234" s="51"/>
      <c r="GH234" s="50"/>
      <c r="GI234" s="51"/>
      <c r="GJ234" s="50"/>
      <c r="GK234" s="50"/>
      <c r="GL234" s="50"/>
      <c r="GM234" s="51"/>
      <c r="GN234" s="108"/>
      <c r="GO234" s="48">
        <f>GQ234+GS234+GU234+GW234+GY234+HA234+HC234</f>
        <v>0</v>
      </c>
      <c r="GP234" s="125"/>
      <c r="GQ234" s="125"/>
      <c r="GR234" s="51"/>
      <c r="GS234" s="50"/>
      <c r="GT234" s="51"/>
      <c r="GU234" s="50"/>
      <c r="GV234" s="50"/>
      <c r="GW234" s="50"/>
      <c r="GX234" s="50"/>
      <c r="GY234" s="50"/>
      <c r="GZ234" s="50"/>
      <c r="HA234" s="50"/>
      <c r="HB234" s="51"/>
      <c r="HC234" s="108"/>
      <c r="HD234" s="48">
        <f t="shared" si="144"/>
        <v>0</v>
      </c>
      <c r="HE234" s="125"/>
      <c r="HF234" s="125"/>
      <c r="HG234" s="51"/>
      <c r="HH234" s="50"/>
      <c r="HI234" s="51"/>
      <c r="HJ234" s="50"/>
      <c r="HK234" s="50"/>
      <c r="HL234" s="50"/>
      <c r="HM234" s="50"/>
      <c r="HN234" s="50"/>
      <c r="HO234" s="50"/>
      <c r="HP234" s="50"/>
      <c r="HQ234" s="51"/>
      <c r="HR234" s="108"/>
      <c r="HS234" s="48">
        <f t="shared" si="157"/>
        <v>0</v>
      </c>
      <c r="HT234" s="136"/>
      <c r="HU234" s="140"/>
      <c r="HV234" s="51"/>
      <c r="HW234" s="50"/>
      <c r="HX234" s="51"/>
      <c r="HY234" s="50"/>
      <c r="HZ234" s="51"/>
      <c r="IA234" s="50"/>
      <c r="IB234" s="51"/>
      <c r="IC234" s="50"/>
      <c r="ID234" s="51"/>
      <c r="IE234" s="50"/>
      <c r="IF234" s="129"/>
      <c r="IG234" s="50"/>
      <c r="IH234" s="129"/>
      <c r="II234" s="50"/>
      <c r="IJ234" s="51"/>
      <c r="IK234" s="108"/>
      <c r="IL234" s="48">
        <f t="shared" si="160"/>
        <v>0</v>
      </c>
      <c r="IM234" s="136"/>
      <c r="IN234" s="140"/>
      <c r="IO234" s="51"/>
      <c r="IP234" s="108"/>
      <c r="IQ234" s="48">
        <f t="shared" si="155"/>
        <v>0</v>
      </c>
      <c r="IR234" s="51"/>
      <c r="IS234" s="108"/>
      <c r="IT234" s="48">
        <f>IV234+IX234+IZ234+JB234+JD234+JF234</f>
        <v>18</v>
      </c>
      <c r="IU234" s="136"/>
      <c r="IV234" s="140"/>
      <c r="IW234" s="51"/>
      <c r="IX234" s="50"/>
      <c r="IY234" s="51"/>
      <c r="IZ234" s="50"/>
      <c r="JA234" s="129">
        <v>5</v>
      </c>
      <c r="JB234" s="50">
        <f>18</f>
        <v>18</v>
      </c>
      <c r="JC234" s="51"/>
      <c r="JD234" s="50"/>
      <c r="JE234" s="51"/>
      <c r="JF234" s="50"/>
      <c r="JG234" s="18">
        <v>6</v>
      </c>
      <c r="JH234" s="124">
        <f>15</f>
        <v>15</v>
      </c>
      <c r="JI234" s="48">
        <f t="shared" si="158"/>
        <v>0</v>
      </c>
      <c r="JJ234" s="136"/>
      <c r="JK234" s="140"/>
      <c r="JL234" s="51"/>
      <c r="JM234" s="50"/>
      <c r="JN234" s="51"/>
      <c r="JO234" s="108"/>
      <c r="JP234" s="48">
        <f t="shared" si="156"/>
        <v>0</v>
      </c>
      <c r="JQ234" s="51"/>
      <c r="JR234" s="108"/>
    </row>
    <row r="235" spans="1:278" ht="15" hidden="1" customHeight="1" x14ac:dyDescent="0.3">
      <c r="B235" s="37">
        <v>5429</v>
      </c>
      <c r="C235" s="30" t="s">
        <v>910</v>
      </c>
      <c r="D235" s="38">
        <v>2005</v>
      </c>
      <c r="E235" s="62">
        <f t="shared" si="149"/>
        <v>18</v>
      </c>
      <c r="F235" s="47" t="s">
        <v>697</v>
      </c>
      <c r="G235" s="47"/>
      <c r="H235" s="47" t="s">
        <v>535</v>
      </c>
      <c r="I235" s="47" t="s">
        <v>911</v>
      </c>
      <c r="J235" s="48">
        <f t="shared" si="143"/>
        <v>0</v>
      </c>
      <c r="K235" s="49"/>
      <c r="L235" s="50"/>
      <c r="M235" s="51"/>
      <c r="N235" s="50"/>
      <c r="O235" s="51"/>
      <c r="P235" s="52"/>
      <c r="Q235" s="48">
        <f t="shared" si="150"/>
        <v>0</v>
      </c>
      <c r="R235" s="49"/>
      <c r="S235" s="52"/>
      <c r="T235" s="48">
        <f t="shared" si="151"/>
        <v>0</v>
      </c>
      <c r="U235" s="49"/>
      <c r="V235" s="50"/>
      <c r="W235" s="51"/>
      <c r="X235" s="52"/>
      <c r="Y235" s="53">
        <f t="shared" ref="Y235:Y243" si="171">AA235+AC235+AE235+AG235+AI235+AK235+AM235+AO235</f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5"/>
      <c r="AM235" s="55"/>
      <c r="AN235" s="54"/>
      <c r="AO235" s="88"/>
      <c r="AP235" s="95">
        <f t="shared" si="152"/>
        <v>0</v>
      </c>
      <c r="AQ235" s="97"/>
      <c r="AR235" s="92"/>
      <c r="AS235" s="89">
        <f>AU235+AW235+AY235+BA235+BC235</f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>
        <f t="shared" si="162"/>
        <v>0</v>
      </c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163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>
        <f>CJ235+CL235+CN235+CP235+CR235+CT235</f>
        <v>0</v>
      </c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>
        <f>CW235+CY235+DA235+DC235+DE235</f>
        <v>0</v>
      </c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>
        <f t="shared" si="153"/>
        <v>0</v>
      </c>
      <c r="DG235" s="51"/>
      <c r="DH235" s="50"/>
      <c r="DI235" s="51"/>
      <c r="DJ235" s="50"/>
      <c r="DK235" s="51"/>
      <c r="DL235" s="52"/>
      <c r="DM235" s="53">
        <f>DO235+DQ235+DS235+DU235+DW235+DY235+EA235+EC235</f>
        <v>0</v>
      </c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>
        <f>EF235+EH235+EJ235+EL235+EN235+EP235+ER235+ET235+EV235+EX235</f>
        <v>0</v>
      </c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154"/>
        <v>0</v>
      </c>
      <c r="EZ235" s="51"/>
      <c r="FA235" s="50"/>
      <c r="FB235" s="51"/>
      <c r="FC235" s="52"/>
      <c r="FD235" s="53">
        <f t="shared" si="161"/>
        <v>0</v>
      </c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>
        <f t="shared" si="169"/>
        <v>0</v>
      </c>
      <c r="FR235" s="153"/>
      <c r="FS235" s="150"/>
      <c r="FT235" s="51"/>
      <c r="FU235" s="50"/>
      <c r="FV235" s="51"/>
      <c r="FW235" s="50"/>
      <c r="FX235" s="51"/>
      <c r="FY235" s="50"/>
      <c r="FZ235" s="51"/>
      <c r="GA235" s="50"/>
      <c r="GB235" s="51"/>
      <c r="GC235" s="52"/>
      <c r="GD235" s="53">
        <f>GF235+GH235+GJ235+GL235+GN235</f>
        <v>0</v>
      </c>
      <c r="GE235" s="51"/>
      <c r="GF235" s="50"/>
      <c r="GG235" s="51"/>
      <c r="GH235" s="50"/>
      <c r="GI235" s="51"/>
      <c r="GJ235" s="50"/>
      <c r="GK235" s="51"/>
      <c r="GL235" s="50"/>
      <c r="GM235" s="51"/>
      <c r="GN235" s="52"/>
      <c r="GO235" s="48">
        <f>GQ235+GS235+GU235+GW235+GY235+HA235+HC235</f>
        <v>0</v>
      </c>
      <c r="GP235" s="136"/>
      <c r="GQ235" s="140"/>
      <c r="GR235" s="51"/>
      <c r="GS235" s="50"/>
      <c r="GT235" s="51"/>
      <c r="GU235" s="50"/>
      <c r="GV235" s="129"/>
      <c r="GW235" s="50"/>
      <c r="GX235" s="51"/>
      <c r="GY235" s="50"/>
      <c r="GZ235" s="51"/>
      <c r="HA235" s="50"/>
      <c r="HB235" s="51"/>
      <c r="HC235" s="52"/>
      <c r="HD235" s="48">
        <f t="shared" si="144"/>
        <v>0</v>
      </c>
      <c r="HE235" s="136"/>
      <c r="HF235" s="140"/>
      <c r="HG235" s="51"/>
      <c r="HH235" s="50"/>
      <c r="HI235" s="51"/>
      <c r="HJ235" s="50"/>
      <c r="HK235" s="129"/>
      <c r="HL235" s="50"/>
      <c r="HM235" s="51"/>
      <c r="HN235" s="50"/>
      <c r="HO235" s="51"/>
      <c r="HP235" s="50"/>
      <c r="HQ235" s="51"/>
      <c r="HR235" s="52"/>
      <c r="HS235" s="48">
        <f t="shared" si="157"/>
        <v>0</v>
      </c>
      <c r="HT235" s="136"/>
      <c r="HU235" s="140"/>
      <c r="HV235" s="51"/>
      <c r="HW235" s="50"/>
      <c r="HX235" s="51"/>
      <c r="HY235" s="50"/>
      <c r="HZ235" s="129"/>
      <c r="IA235" s="50"/>
      <c r="IB235" s="51"/>
      <c r="IC235" s="50"/>
      <c r="ID235" s="51"/>
      <c r="IE235" s="50"/>
      <c r="IF235" s="129"/>
      <c r="IG235" s="50"/>
      <c r="IH235" s="129"/>
      <c r="II235" s="50"/>
      <c r="IJ235" s="51"/>
      <c r="IK235" s="52"/>
      <c r="IL235" s="48">
        <f t="shared" si="160"/>
        <v>0</v>
      </c>
      <c r="IM235" s="136"/>
      <c r="IN235" s="140"/>
      <c r="IO235" s="51"/>
      <c r="IP235" s="52"/>
      <c r="IQ235" s="48">
        <f t="shared" si="155"/>
        <v>0</v>
      </c>
      <c r="IR235" s="51"/>
      <c r="IS235" s="52"/>
      <c r="IT235" s="48">
        <f>IV235+IX235+IZ235+JB235+JD235+JF235+JH235</f>
        <v>18</v>
      </c>
      <c r="IU235" s="136"/>
      <c r="IV235" s="140"/>
      <c r="IW235" s="51"/>
      <c r="IX235" s="50"/>
      <c r="IY235" s="129">
        <v>7</v>
      </c>
      <c r="IZ235" s="50">
        <f>18</f>
        <v>18</v>
      </c>
      <c r="JA235" s="129"/>
      <c r="JB235" s="50"/>
      <c r="JC235" s="51"/>
      <c r="JD235" s="50"/>
      <c r="JE235" s="51"/>
      <c r="JF235" s="50"/>
      <c r="JG235" s="51"/>
      <c r="JH235" s="52"/>
      <c r="JI235" s="48">
        <f t="shared" si="158"/>
        <v>0</v>
      </c>
      <c r="JJ235" s="136"/>
      <c r="JK235" s="140"/>
      <c r="JL235" s="129"/>
      <c r="JM235" s="50"/>
      <c r="JN235" s="51"/>
      <c r="JO235" s="52"/>
      <c r="JP235" s="48">
        <f t="shared" si="156"/>
        <v>0</v>
      </c>
      <c r="JQ235" s="51"/>
      <c r="JR235" s="52"/>
    </row>
    <row r="236" spans="1:278" ht="15" customHeight="1" x14ac:dyDescent="0.3">
      <c r="A236" s="176">
        <v>102</v>
      </c>
      <c r="B236" s="177">
        <v>7349</v>
      </c>
      <c r="C236" s="178" t="s">
        <v>277</v>
      </c>
      <c r="D236" s="179">
        <v>2009</v>
      </c>
      <c r="E236" s="180">
        <f t="shared" si="149"/>
        <v>3.2</v>
      </c>
      <c r="F236" s="181" t="s">
        <v>414</v>
      </c>
      <c r="G236" s="181"/>
      <c r="H236" s="47" t="s">
        <v>433</v>
      </c>
      <c r="I236" s="47" t="s">
        <v>726</v>
      </c>
      <c r="J236" s="182">
        <f t="shared" si="143"/>
        <v>0</v>
      </c>
      <c r="K236" s="49"/>
      <c r="L236" s="50"/>
      <c r="M236" s="51"/>
      <c r="N236" s="50"/>
      <c r="O236" s="51"/>
      <c r="P236" s="52"/>
      <c r="Q236" s="182">
        <f t="shared" si="150"/>
        <v>0</v>
      </c>
      <c r="R236" s="49"/>
      <c r="S236" s="52"/>
      <c r="T236" s="48">
        <f t="shared" si="151"/>
        <v>0</v>
      </c>
      <c r="U236" s="49"/>
      <c r="V236" s="50"/>
      <c r="W236" s="51"/>
      <c r="X236" s="52"/>
      <c r="Y236" s="183">
        <f t="shared" si="171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5">
        <f t="shared" si="152"/>
        <v>0</v>
      </c>
      <c r="AQ236" s="97"/>
      <c r="AR236" s="92"/>
      <c r="AS236" s="89"/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83">
        <f t="shared" si="162"/>
        <v>0</v>
      </c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83">
        <f t="shared" si="163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/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/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183">
        <f t="shared" si="153"/>
        <v>0</v>
      </c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101"/>
      <c r="EP236" s="102"/>
      <c r="EQ236" s="51"/>
      <c r="ER236" s="50"/>
      <c r="ES236" s="51"/>
      <c r="ET236" s="50"/>
      <c r="EU236" s="101"/>
      <c r="EV236" s="102"/>
      <c r="EW236" s="51"/>
      <c r="EX236" s="52"/>
      <c r="EY236" s="53">
        <f t="shared" si="154"/>
        <v>0</v>
      </c>
      <c r="EZ236" s="51"/>
      <c r="FA236" s="50"/>
      <c r="FB236" s="51"/>
      <c r="FC236" s="52"/>
      <c r="FD236" s="183">
        <f t="shared" si="161"/>
        <v>3.2</v>
      </c>
      <c r="FE236" s="51"/>
      <c r="FF236" s="50"/>
      <c r="FG236" s="51"/>
      <c r="FH236" s="50"/>
      <c r="FI236" s="51"/>
      <c r="FJ236" s="50"/>
      <c r="FK236" s="51"/>
      <c r="FL236" s="50"/>
      <c r="FM236" s="51">
        <v>9</v>
      </c>
      <c r="FN236" s="50">
        <f>8*0.4</f>
        <v>3.2</v>
      </c>
      <c r="FO236" s="51"/>
      <c r="FP236" s="52"/>
      <c r="FQ236" s="183">
        <f t="shared" si="169"/>
        <v>0</v>
      </c>
      <c r="FR236" s="153"/>
      <c r="FS236" s="150"/>
      <c r="FT236" s="51"/>
      <c r="FU236" s="50"/>
      <c r="FV236" s="51"/>
      <c r="FW236" s="50"/>
      <c r="FX236" s="51"/>
      <c r="FY236" s="50"/>
      <c r="FZ236" s="51"/>
      <c r="GA236" s="50"/>
      <c r="GB236" s="51"/>
      <c r="GC236" s="52"/>
      <c r="GD236" s="53"/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/>
      <c r="GP236" s="136"/>
      <c r="GQ236" s="140"/>
      <c r="GR236" s="51"/>
      <c r="GS236" s="50"/>
      <c r="GT236" s="51"/>
      <c r="GU236" s="50"/>
      <c r="GV236" s="129"/>
      <c r="GW236" s="50"/>
      <c r="GX236" s="51"/>
      <c r="GY236" s="50"/>
      <c r="GZ236" s="51"/>
      <c r="HA236" s="50"/>
      <c r="HB236" s="51"/>
      <c r="HC236" s="52"/>
      <c r="HD236" s="182">
        <f t="shared" si="144"/>
        <v>0</v>
      </c>
      <c r="HE236" s="136"/>
      <c r="HF236" s="140"/>
      <c r="HG236" s="51"/>
      <c r="HH236" s="50"/>
      <c r="HI236" s="51"/>
      <c r="HJ236" s="50"/>
      <c r="HK236" s="129"/>
      <c r="HL236" s="50"/>
      <c r="HM236" s="51"/>
      <c r="HN236" s="50"/>
      <c r="HO236" s="51"/>
      <c r="HP236" s="50"/>
      <c r="HQ236" s="51"/>
      <c r="HR236" s="52"/>
      <c r="HS236" s="48">
        <f t="shared" si="157"/>
        <v>0</v>
      </c>
      <c r="HT236" s="136"/>
      <c r="HU236" s="140"/>
      <c r="HV236" s="51"/>
      <c r="HW236" s="50"/>
      <c r="HX236" s="51"/>
      <c r="HY236" s="50"/>
      <c r="HZ236" s="129"/>
      <c r="IA236" s="50"/>
      <c r="IB236" s="51"/>
      <c r="IC236" s="50"/>
      <c r="ID236" s="51"/>
      <c r="IE236" s="50"/>
      <c r="IF236" s="129"/>
      <c r="IG236" s="50"/>
      <c r="IH236" s="129"/>
      <c r="II236" s="50"/>
      <c r="IJ236" s="51"/>
      <c r="IK236" s="52"/>
      <c r="IL236" s="182">
        <f t="shared" si="160"/>
        <v>0</v>
      </c>
      <c r="IM236" s="136"/>
      <c r="IN236" s="140"/>
      <c r="IO236" s="51"/>
      <c r="IP236" s="52"/>
      <c r="IQ236" s="182">
        <f t="shared" si="155"/>
        <v>0</v>
      </c>
      <c r="IR236" s="51"/>
      <c r="IS236" s="52"/>
      <c r="IT236" s="182">
        <f>IV236+IX236+IZ236+JB236+JD236+JF236+JH236</f>
        <v>0</v>
      </c>
      <c r="IU236" s="136"/>
      <c r="IV236" s="140"/>
      <c r="IW236" s="51"/>
      <c r="IX236" s="50"/>
      <c r="IY236" s="129"/>
      <c r="IZ236" s="50"/>
      <c r="JA236" s="129"/>
      <c r="JB236" s="50"/>
      <c r="JC236" s="51"/>
      <c r="JD236" s="50"/>
      <c r="JE236" s="51"/>
      <c r="JF236" s="50"/>
      <c r="JG236" s="51"/>
      <c r="JH236" s="52"/>
      <c r="JI236" s="182">
        <f t="shared" si="158"/>
        <v>0</v>
      </c>
      <c r="JJ236" s="136"/>
      <c r="JK236" s="140"/>
      <c r="JL236" s="129"/>
      <c r="JM236" s="50"/>
      <c r="JN236" s="51"/>
      <c r="JO236" s="52"/>
      <c r="JP236" s="182">
        <f t="shared" si="156"/>
        <v>0</v>
      </c>
      <c r="JQ236" s="51"/>
      <c r="JR236" s="52"/>
    </row>
    <row r="237" spans="1:278" ht="15" hidden="1" customHeight="1" x14ac:dyDescent="0.3">
      <c r="B237" s="37">
        <v>46</v>
      </c>
      <c r="C237" s="30" t="s">
        <v>692</v>
      </c>
      <c r="D237" s="38">
        <v>2011</v>
      </c>
      <c r="E237" s="62">
        <f t="shared" si="149"/>
        <v>18</v>
      </c>
      <c r="F237" s="47" t="s">
        <v>410</v>
      </c>
      <c r="G237" s="47"/>
      <c r="H237" s="47" t="s">
        <v>693</v>
      </c>
      <c r="I237" s="47" t="s">
        <v>694</v>
      </c>
      <c r="J237" s="48">
        <f t="shared" si="143"/>
        <v>0</v>
      </c>
      <c r="K237" s="49"/>
      <c r="L237" s="50"/>
      <c r="M237" s="51"/>
      <c r="N237" s="50"/>
      <c r="O237" s="51"/>
      <c r="P237" s="52"/>
      <c r="Q237" s="48">
        <f t="shared" si="150"/>
        <v>0</v>
      </c>
      <c r="R237" s="49"/>
      <c r="S237" s="52"/>
      <c r="T237" s="48">
        <f t="shared" si="151"/>
        <v>0</v>
      </c>
      <c r="U237" s="49"/>
      <c r="V237" s="50"/>
      <c r="W237" s="51"/>
      <c r="X237" s="52"/>
      <c r="Y237" s="53">
        <f t="shared" si="171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7"/>
      <c r="AM237" s="55"/>
      <c r="AN237" s="54"/>
      <c r="AO237" s="88"/>
      <c r="AP237" s="95">
        <f t="shared" si="152"/>
        <v>0</v>
      </c>
      <c r="AQ237" s="97"/>
      <c r="AR237" s="92"/>
      <c r="AS237" s="89">
        <f>AU237+AW237+AY237+BA237+BC237</f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 t="shared" si="162"/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si="163"/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>CJ237+CL237+CN237+CP237+CR237+CT237</f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>CW237+CY237+DA237+DC237+DE237</f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 t="shared" si="153"/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154"/>
        <v>0</v>
      </c>
      <c r="EZ237" s="51"/>
      <c r="FA237" s="50"/>
      <c r="FB237" s="51"/>
      <c r="FC237" s="52"/>
      <c r="FD237" s="53">
        <f t="shared" si="161"/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 t="shared" si="169"/>
        <v>0</v>
      </c>
      <c r="FR237" s="122"/>
      <c r="FS237" s="122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>GF237+GH237+GJ237+GL237+GN237</f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>GQ237+GS237+GU237+GW237+GY237+HA237+HC237</f>
        <v>0</v>
      </c>
      <c r="GP237" s="125"/>
      <c r="GQ237" s="125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 t="shared" si="144"/>
        <v>0</v>
      </c>
      <c r="HE237" s="125"/>
      <c r="HF237" s="125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157"/>
        <v>0</v>
      </c>
      <c r="HT237" s="136"/>
      <c r="HU237" s="140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9"/>
      <c r="IG237" s="50"/>
      <c r="IH237" s="129"/>
      <c r="II237" s="50"/>
      <c r="IJ237" s="51"/>
      <c r="IK237" s="52"/>
      <c r="IL237" s="48">
        <f t="shared" si="160"/>
        <v>0</v>
      </c>
      <c r="IM237" s="136"/>
      <c r="IN237" s="140"/>
      <c r="IO237" s="51"/>
      <c r="IP237" s="52"/>
      <c r="IQ237" s="48">
        <f t="shared" si="155"/>
        <v>0</v>
      </c>
      <c r="IR237" s="51"/>
      <c r="IS237" s="52"/>
      <c r="IT237" s="48">
        <f>IV237+IX237+IZ237+JB237+JD237+JF237+JH237</f>
        <v>0</v>
      </c>
      <c r="IU237" s="136"/>
      <c r="IV237" s="140"/>
      <c r="IW237" s="51"/>
      <c r="IX237" s="50"/>
      <c r="IY237" s="51"/>
      <c r="IZ237" s="50"/>
      <c r="JA237" s="129"/>
      <c r="JB237" s="50"/>
      <c r="JC237" s="51"/>
      <c r="JD237" s="50"/>
      <c r="JE237" s="51"/>
      <c r="JF237" s="50"/>
      <c r="JG237" s="51"/>
      <c r="JH237" s="52"/>
      <c r="JI237" s="48">
        <f t="shared" si="158"/>
        <v>0</v>
      </c>
      <c r="JJ237" s="136"/>
      <c r="JK237" s="140"/>
      <c r="JL237" s="51"/>
      <c r="JM237" s="50"/>
      <c r="JN237" s="51"/>
      <c r="JO237" s="52"/>
      <c r="JP237" s="48">
        <f t="shared" si="156"/>
        <v>0</v>
      </c>
      <c r="JQ237" s="51"/>
      <c r="JR237" s="52"/>
    </row>
    <row r="238" spans="1:278" ht="15" hidden="1" customHeight="1" x14ac:dyDescent="0.3">
      <c r="B238" s="37">
        <v>5905</v>
      </c>
      <c r="C238" s="30" t="s">
        <v>175</v>
      </c>
      <c r="D238" s="38">
        <v>2008</v>
      </c>
      <c r="E238" s="62">
        <f t="shared" si="149"/>
        <v>0</v>
      </c>
      <c r="F238" s="47"/>
      <c r="G238" s="47"/>
      <c r="H238" s="47"/>
      <c r="I238" s="47"/>
      <c r="J238" s="48">
        <f t="shared" si="143"/>
        <v>0</v>
      </c>
      <c r="K238" s="49"/>
      <c r="L238" s="50"/>
      <c r="M238" s="51"/>
      <c r="N238" s="50"/>
      <c r="O238" s="51"/>
      <c r="P238" s="52"/>
      <c r="Q238" s="48">
        <f t="shared" si="150"/>
        <v>0</v>
      </c>
      <c r="R238" s="49"/>
      <c r="S238" s="52"/>
      <c r="T238" s="48">
        <f t="shared" si="151"/>
        <v>0</v>
      </c>
      <c r="U238" s="49"/>
      <c r="V238" s="50"/>
      <c r="W238" s="51"/>
      <c r="X238" s="52"/>
      <c r="Y238" s="53">
        <f t="shared" si="171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5">
        <f t="shared" si="152"/>
        <v>0</v>
      </c>
      <c r="AQ238" s="97"/>
      <c r="AR238" s="92"/>
      <c r="AS238" s="89"/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>
        <f t="shared" si="162"/>
        <v>0</v>
      </c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163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/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/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>
        <f t="shared" si="153"/>
        <v>0</v>
      </c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51"/>
      <c r="EJ238" s="50"/>
      <c r="EK238" s="51"/>
      <c r="EL238" s="50"/>
      <c r="EM238" s="51"/>
      <c r="EN238" s="50"/>
      <c r="EO238" s="51"/>
      <c r="EP238" s="50"/>
      <c r="EQ238" s="51"/>
      <c r="ER238" s="50"/>
      <c r="ES238" s="50"/>
      <c r="ET238" s="50"/>
      <c r="EU238" s="50"/>
      <c r="EV238" s="50"/>
      <c r="EW238" s="51"/>
      <c r="EX238" s="52"/>
      <c r="EY238" s="53">
        <f t="shared" si="154"/>
        <v>0</v>
      </c>
      <c r="EZ238" s="51"/>
      <c r="FA238" s="50"/>
      <c r="FB238" s="51"/>
      <c r="FC238" s="52"/>
      <c r="FD238" s="53">
        <f t="shared" si="161"/>
        <v>0</v>
      </c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>
        <f t="shared" si="169"/>
        <v>0</v>
      </c>
      <c r="FR238" s="153"/>
      <c r="FS238" s="150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/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/>
      <c r="GP238" s="136"/>
      <c r="GQ238" s="140"/>
      <c r="GR238" s="51"/>
      <c r="GS238" s="50"/>
      <c r="GT238" s="51"/>
      <c r="GU238" s="50"/>
      <c r="GV238" s="129"/>
      <c r="GW238" s="50"/>
      <c r="GX238" s="51"/>
      <c r="GY238" s="50"/>
      <c r="GZ238" s="51"/>
      <c r="HA238" s="50"/>
      <c r="HB238" s="51"/>
      <c r="HC238" s="52"/>
      <c r="HD238" s="48">
        <f t="shared" si="144"/>
        <v>0</v>
      </c>
      <c r="HE238" s="136"/>
      <c r="HF238" s="140"/>
      <c r="HG238" s="51"/>
      <c r="HH238" s="50"/>
      <c r="HI238" s="51"/>
      <c r="HJ238" s="50"/>
      <c r="HK238" s="129"/>
      <c r="HL238" s="50"/>
      <c r="HM238" s="51"/>
      <c r="HN238" s="50"/>
      <c r="HO238" s="51"/>
      <c r="HP238" s="50"/>
      <c r="HQ238" s="51"/>
      <c r="HR238" s="52"/>
      <c r="HS238" s="48">
        <f t="shared" si="157"/>
        <v>0</v>
      </c>
      <c r="HT238" s="136"/>
      <c r="HU238" s="140"/>
      <c r="HV238" s="51"/>
      <c r="HW238" s="50"/>
      <c r="HX238" s="51"/>
      <c r="HY238" s="50"/>
      <c r="HZ238" s="129"/>
      <c r="IA238" s="50"/>
      <c r="IB238" s="51"/>
      <c r="IC238" s="50"/>
      <c r="ID238" s="51"/>
      <c r="IE238" s="50"/>
      <c r="IF238" s="129"/>
      <c r="IG238" s="50"/>
      <c r="IH238" s="129"/>
      <c r="II238" s="50"/>
      <c r="IJ238" s="51"/>
      <c r="IK238" s="52"/>
      <c r="IL238" s="48">
        <f t="shared" si="160"/>
        <v>0</v>
      </c>
      <c r="IM238" s="136"/>
      <c r="IN238" s="140"/>
      <c r="IO238" s="51"/>
      <c r="IP238" s="52"/>
      <c r="IQ238" s="48">
        <f t="shared" si="155"/>
        <v>0</v>
      </c>
      <c r="IR238" s="51"/>
      <c r="IS238" s="52"/>
      <c r="IT238" s="48">
        <f>IV238+IX238+IZ238+JB238+JD238+JF238+JH238</f>
        <v>0</v>
      </c>
      <c r="IU238" s="136"/>
      <c r="IV238" s="140"/>
      <c r="IW238" s="51"/>
      <c r="IX238" s="50"/>
      <c r="IY238" s="129"/>
      <c r="IZ238" s="50"/>
      <c r="JA238" s="129"/>
      <c r="JB238" s="50"/>
      <c r="JC238" s="51"/>
      <c r="JD238" s="50"/>
      <c r="JE238" s="51"/>
      <c r="JF238" s="50"/>
      <c r="JG238" s="51"/>
      <c r="JH238" s="52"/>
      <c r="JI238" s="48">
        <f t="shared" si="158"/>
        <v>0</v>
      </c>
      <c r="JJ238" s="136"/>
      <c r="JK238" s="140"/>
      <c r="JL238" s="129"/>
      <c r="JM238" s="50"/>
      <c r="JN238" s="51"/>
      <c r="JO238" s="52"/>
      <c r="JP238" s="48">
        <f t="shared" si="156"/>
        <v>0</v>
      </c>
      <c r="JQ238" s="51"/>
      <c r="JR238" s="52"/>
    </row>
    <row r="239" spans="1:278" ht="15" hidden="1" customHeight="1" x14ac:dyDescent="0.3">
      <c r="B239" s="37">
        <v>425</v>
      </c>
      <c r="C239" s="30" t="s">
        <v>668</v>
      </c>
      <c r="D239" s="38">
        <v>2012</v>
      </c>
      <c r="E239" s="62">
        <f t="shared" si="149"/>
        <v>18</v>
      </c>
      <c r="F239" s="47" t="s">
        <v>414</v>
      </c>
      <c r="G239" s="47"/>
      <c r="H239" s="47" t="s">
        <v>666</v>
      </c>
      <c r="I239" s="47" t="s">
        <v>667</v>
      </c>
      <c r="J239" s="48">
        <f t="shared" si="143"/>
        <v>0</v>
      </c>
      <c r="K239" s="49"/>
      <c r="L239" s="50"/>
      <c r="M239" s="51"/>
      <c r="N239" s="50"/>
      <c r="O239" s="51"/>
      <c r="P239" s="52"/>
      <c r="Q239" s="48">
        <f t="shared" si="150"/>
        <v>0</v>
      </c>
      <c r="R239" s="49"/>
      <c r="S239" s="52"/>
      <c r="T239" s="48">
        <f t="shared" si="151"/>
        <v>0</v>
      </c>
      <c r="U239" s="49"/>
      <c r="V239" s="50"/>
      <c r="W239" s="51"/>
      <c r="X239" s="52"/>
      <c r="Y239" s="53">
        <f t="shared" si="171"/>
        <v>0</v>
      </c>
      <c r="Z239" s="54"/>
      <c r="AA239" s="55"/>
      <c r="AB239" s="54"/>
      <c r="AC239" s="55"/>
      <c r="AD239" s="54"/>
      <c r="AE239" s="55"/>
      <c r="AF239" s="54"/>
      <c r="AG239" s="55"/>
      <c r="AH239" s="105"/>
      <c r="AI239" s="55"/>
      <c r="AJ239" s="54"/>
      <c r="AK239" s="55"/>
      <c r="AL239" s="148"/>
      <c r="AM239" s="55"/>
      <c r="AN239" s="54"/>
      <c r="AO239" s="88"/>
      <c r="AP239" s="95">
        <f t="shared" si="152"/>
        <v>0</v>
      </c>
      <c r="AQ239" s="97"/>
      <c r="AR239" s="92"/>
      <c r="AS239" s="89">
        <f>AU239+AW239+AY239+BA239+BC239</f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 t="shared" si="162"/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163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>CJ239+CL239+CN239+CP239+CR239+CT239</f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>CW239+CY239+DA239+DC239+DE239</f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 t="shared" si="153"/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154"/>
        <v>0</v>
      </c>
      <c r="EZ239" s="51"/>
      <c r="FA239" s="50"/>
      <c r="FB239" s="51"/>
      <c r="FC239" s="52"/>
      <c r="FD239" s="53">
        <f t="shared" si="161"/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 t="shared" si="169"/>
        <v>0</v>
      </c>
      <c r="FR239" s="122"/>
      <c r="FS239" s="122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>GF239+GH239+GJ239+GL239+GN239</f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>GQ239+GS239+GU239+GW239+GY239+HA239+HC239</f>
        <v>0</v>
      </c>
      <c r="GP239" s="125"/>
      <c r="GQ239" s="125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 t="shared" si="144"/>
        <v>0</v>
      </c>
      <c r="HE239" s="125"/>
      <c r="HF239" s="125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157"/>
        <v>0</v>
      </c>
      <c r="HT239" s="136"/>
      <c r="HU239" s="140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9"/>
      <c r="IG239" s="50"/>
      <c r="IH239" s="129"/>
      <c r="II239" s="50"/>
      <c r="IJ239" s="51"/>
      <c r="IK239" s="52"/>
      <c r="IL239" s="48">
        <f t="shared" si="160"/>
        <v>0</v>
      </c>
      <c r="IM239" s="136"/>
      <c r="IN239" s="140"/>
      <c r="IO239" s="51"/>
      <c r="IP239" s="52"/>
      <c r="IQ239" s="48">
        <f t="shared" si="155"/>
        <v>0</v>
      </c>
      <c r="IR239" s="51"/>
      <c r="IS239" s="52"/>
      <c r="IT239" s="48">
        <f>IV239+IX239+IZ239+JB239+JD239+JF239+JH239</f>
        <v>0</v>
      </c>
      <c r="IU239" s="136"/>
      <c r="IV239" s="140"/>
      <c r="IW239" s="51"/>
      <c r="IX239" s="50"/>
      <c r="IY239" s="51"/>
      <c r="IZ239" s="50"/>
      <c r="JA239" s="129"/>
      <c r="JB239" s="50"/>
      <c r="JC239" s="51"/>
      <c r="JD239" s="50"/>
      <c r="JE239" s="51"/>
      <c r="JF239" s="50"/>
      <c r="JG239" s="51"/>
      <c r="JH239" s="52"/>
      <c r="JI239" s="48">
        <f t="shared" si="158"/>
        <v>0</v>
      </c>
      <c r="JJ239" s="136"/>
      <c r="JK239" s="140"/>
      <c r="JL239" s="51"/>
      <c r="JM239" s="50"/>
      <c r="JN239" s="51"/>
      <c r="JO239" s="52"/>
      <c r="JP239" s="48">
        <f t="shared" si="156"/>
        <v>0</v>
      </c>
      <c r="JQ239" s="51"/>
      <c r="JR239" s="52"/>
    </row>
    <row r="240" spans="1:278" ht="15" hidden="1" customHeight="1" x14ac:dyDescent="0.3">
      <c r="B240" s="37">
        <v>611</v>
      </c>
      <c r="C240" s="30" t="s">
        <v>363</v>
      </c>
      <c r="D240" s="38">
        <v>1994</v>
      </c>
      <c r="E240" s="62">
        <f t="shared" si="149"/>
        <v>18</v>
      </c>
      <c r="F240" s="47" t="s">
        <v>482</v>
      </c>
      <c r="G240" s="47"/>
      <c r="H240" s="47" t="s">
        <v>489</v>
      </c>
      <c r="I240" s="47" t="s">
        <v>489</v>
      </c>
      <c r="J240" s="48">
        <f t="shared" si="143"/>
        <v>0</v>
      </c>
      <c r="K240" s="49"/>
      <c r="L240" s="50"/>
      <c r="M240" s="51"/>
      <c r="N240" s="50"/>
      <c r="O240" s="51"/>
      <c r="P240" s="52"/>
      <c r="Q240" s="48">
        <f t="shared" si="150"/>
        <v>0</v>
      </c>
      <c r="R240" s="49"/>
      <c r="S240" s="52"/>
      <c r="T240" s="48">
        <f t="shared" si="151"/>
        <v>0</v>
      </c>
      <c r="U240" s="49"/>
      <c r="V240" s="50"/>
      <c r="W240" s="51"/>
      <c r="X240" s="52"/>
      <c r="Y240" s="53">
        <f t="shared" si="171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5">
        <f t="shared" si="152"/>
        <v>0</v>
      </c>
      <c r="AQ240" s="97"/>
      <c r="AR240" s="92"/>
      <c r="AS240" s="89">
        <f>AU240+AW240+AY240+BA240+BC240</f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>
        <f t="shared" si="162"/>
        <v>0</v>
      </c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>
        <f t="shared" si="163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>
        <f>CJ240+CL240+CN240+CP240+CR240+CT240</f>
        <v>0</v>
      </c>
      <c r="CI240" s="51"/>
      <c r="CJ240" s="50"/>
      <c r="CK240" s="51"/>
      <c r="CL240" s="50"/>
      <c r="CM240" s="51"/>
      <c r="CN240" s="50"/>
      <c r="CO240" s="50"/>
      <c r="CP240" s="50"/>
      <c r="CQ240" s="51"/>
      <c r="CR240" s="50"/>
      <c r="CS240" s="51"/>
      <c r="CT240" s="52"/>
      <c r="CU240" s="53">
        <f>CW240+CY240+DA240+DC240+DE240</f>
        <v>0</v>
      </c>
      <c r="CV240" s="51"/>
      <c r="CW240" s="50"/>
      <c r="CX240" s="50"/>
      <c r="CY240" s="50"/>
      <c r="CZ240" s="51"/>
      <c r="DA240" s="50"/>
      <c r="DB240" s="51"/>
      <c r="DC240" s="50"/>
      <c r="DD240" s="51"/>
      <c r="DE240" s="52"/>
      <c r="DF240" s="53">
        <f t="shared" si="153"/>
        <v>0</v>
      </c>
      <c r="DG240" s="51"/>
      <c r="DH240" s="50"/>
      <c r="DI240" s="50"/>
      <c r="DJ240" s="50"/>
      <c r="DK240" s="51"/>
      <c r="DL240" s="52"/>
      <c r="DM240" s="53">
        <f>DO240+DQ240+DS240+DU240+DW240+DY240+EA240+EC240</f>
        <v>0</v>
      </c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0"/>
      <c r="DY240" s="50"/>
      <c r="DZ240" s="51"/>
      <c r="EA240" s="50"/>
      <c r="EB240" s="51"/>
      <c r="EC240" s="52"/>
      <c r="ED240" s="53">
        <f>EF240+EH240+EJ240+EL240+EN240+EP240+ER240+ET240+EV240+EX240</f>
        <v>0</v>
      </c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0"/>
      <c r="EP240" s="50"/>
      <c r="EQ240" s="51"/>
      <c r="ER240" s="50"/>
      <c r="ES240" s="50"/>
      <c r="ET240" s="50"/>
      <c r="EU240" s="50"/>
      <c r="EV240" s="50"/>
      <c r="EW240" s="51"/>
      <c r="EX240" s="52"/>
      <c r="EY240" s="53">
        <f t="shared" si="154"/>
        <v>0</v>
      </c>
      <c r="EZ240" s="51"/>
      <c r="FA240" s="50"/>
      <c r="FB240" s="51"/>
      <c r="FC240" s="52"/>
      <c r="FD240" s="53">
        <f t="shared" si="161"/>
        <v>0</v>
      </c>
      <c r="FE240" s="51"/>
      <c r="FF240" s="50"/>
      <c r="FG240" s="51"/>
      <c r="FH240" s="50"/>
      <c r="FI240" s="51"/>
      <c r="FJ240" s="50"/>
      <c r="FK240" s="50"/>
      <c r="FL240" s="50"/>
      <c r="FM240" s="51"/>
      <c r="FN240" s="50"/>
      <c r="FO240" s="51"/>
      <c r="FP240" s="52"/>
      <c r="FQ240" s="53">
        <f t="shared" si="169"/>
        <v>0</v>
      </c>
      <c r="FR240" s="122"/>
      <c r="FS240" s="122"/>
      <c r="FT240" s="51"/>
      <c r="FU240" s="50"/>
      <c r="FV240" s="51"/>
      <c r="FW240" s="50"/>
      <c r="FX240" s="50"/>
      <c r="FY240" s="50"/>
      <c r="FZ240" s="50"/>
      <c r="GA240" s="50"/>
      <c r="GB240" s="51"/>
      <c r="GC240" s="52"/>
      <c r="GD240" s="53">
        <f>GF240+GH240+GJ240+GL240+GN240</f>
        <v>0</v>
      </c>
      <c r="GE240" s="51"/>
      <c r="GF240" s="50"/>
      <c r="GG240" s="51"/>
      <c r="GH240" s="50"/>
      <c r="GI240" s="51"/>
      <c r="GJ240" s="50"/>
      <c r="GK240" s="50"/>
      <c r="GL240" s="50"/>
      <c r="GM240" s="51"/>
      <c r="GN240" s="52"/>
      <c r="GO240" s="48">
        <f>GQ240+GS240+GU240+GW240+GY240+HA240+HC240</f>
        <v>0</v>
      </c>
      <c r="GP240" s="125"/>
      <c r="GQ240" s="125"/>
      <c r="GR240" s="51"/>
      <c r="GS240" s="50"/>
      <c r="GT240" s="51"/>
      <c r="GU240" s="50"/>
      <c r="GV240" s="50"/>
      <c r="GW240" s="50"/>
      <c r="GX240" s="50"/>
      <c r="GY240" s="50"/>
      <c r="GZ240" s="50"/>
      <c r="HA240" s="50"/>
      <c r="HB240" s="51"/>
      <c r="HC240" s="52"/>
      <c r="HD240" s="48">
        <f t="shared" si="144"/>
        <v>0</v>
      </c>
      <c r="HE240" s="125"/>
      <c r="HF240" s="125"/>
      <c r="HG240" s="51"/>
      <c r="HH240" s="50"/>
      <c r="HI240" s="51"/>
      <c r="HJ240" s="50"/>
      <c r="HK240" s="50"/>
      <c r="HL240" s="50"/>
      <c r="HM240" s="50"/>
      <c r="HN240" s="50"/>
      <c r="HO240" s="50"/>
      <c r="HP240" s="50"/>
      <c r="HQ240" s="51"/>
      <c r="HR240" s="52"/>
      <c r="HS240" s="48">
        <f t="shared" si="157"/>
        <v>0</v>
      </c>
      <c r="HT240" s="136"/>
      <c r="HU240" s="140"/>
      <c r="HV240" s="51"/>
      <c r="HW240" s="50"/>
      <c r="HX240" s="51"/>
      <c r="HY240" s="50"/>
      <c r="HZ240" s="51"/>
      <c r="IA240" s="50"/>
      <c r="IB240" s="51"/>
      <c r="IC240" s="50"/>
      <c r="ID240" s="51"/>
      <c r="IE240" s="50"/>
      <c r="IF240" s="129"/>
      <c r="IG240" s="50"/>
      <c r="IH240" s="129"/>
      <c r="II240" s="50"/>
      <c r="IJ240" s="51"/>
      <c r="IK240" s="52"/>
      <c r="IL240" s="48">
        <f t="shared" si="160"/>
        <v>0</v>
      </c>
      <c r="IM240" s="136"/>
      <c r="IN240" s="140"/>
      <c r="IO240" s="51"/>
      <c r="IP240" s="52"/>
      <c r="IQ240" s="48">
        <f t="shared" si="155"/>
        <v>0</v>
      </c>
      <c r="IR240" s="51"/>
      <c r="IS240" s="52"/>
      <c r="IT240" s="48">
        <f>IV240+IX240+IZ240+JB240+JD240+JF240</f>
        <v>18</v>
      </c>
      <c r="IU240" s="136"/>
      <c r="IV240" s="140"/>
      <c r="IW240" s="51"/>
      <c r="IX240" s="50"/>
      <c r="IY240" s="51"/>
      <c r="IZ240" s="50"/>
      <c r="JA240" s="129">
        <v>5</v>
      </c>
      <c r="JB240" s="50">
        <f>18</f>
        <v>18</v>
      </c>
      <c r="JC240" s="51"/>
      <c r="JD240" s="50"/>
      <c r="JE240" s="51"/>
      <c r="JF240" s="50"/>
      <c r="JG240" s="18">
        <v>6</v>
      </c>
      <c r="JH240" s="124">
        <f>15</f>
        <v>15</v>
      </c>
      <c r="JI240" s="48">
        <f t="shared" si="158"/>
        <v>0</v>
      </c>
      <c r="JJ240" s="136"/>
      <c r="JK240" s="140"/>
      <c r="JL240" s="51"/>
      <c r="JM240" s="50"/>
      <c r="JN240" s="51"/>
      <c r="JO240" s="52"/>
      <c r="JP240" s="48">
        <f t="shared" si="156"/>
        <v>0</v>
      </c>
      <c r="JQ240" s="51"/>
      <c r="JR240" s="52"/>
    </row>
    <row r="241" spans="2:278" ht="15" hidden="1" customHeight="1" x14ac:dyDescent="0.3">
      <c r="B241" s="37">
        <v>158</v>
      </c>
      <c r="C241" s="30" t="s">
        <v>916</v>
      </c>
      <c r="D241" s="38">
        <v>1991</v>
      </c>
      <c r="E241" s="62">
        <f t="shared" si="149"/>
        <v>18</v>
      </c>
      <c r="F241" s="47" t="s">
        <v>415</v>
      </c>
      <c r="G241" s="47"/>
      <c r="H241" s="47" t="s">
        <v>917</v>
      </c>
      <c r="I241" s="47" t="s">
        <v>849</v>
      </c>
      <c r="J241" s="48">
        <f t="shared" si="143"/>
        <v>0</v>
      </c>
      <c r="K241" s="49"/>
      <c r="L241" s="50"/>
      <c r="M241" s="51"/>
      <c r="N241" s="50"/>
      <c r="O241" s="51"/>
      <c r="P241" s="52"/>
      <c r="Q241" s="48">
        <f t="shared" si="150"/>
        <v>0</v>
      </c>
      <c r="R241" s="49"/>
      <c r="S241" s="52"/>
      <c r="T241" s="48">
        <f t="shared" si="151"/>
        <v>0</v>
      </c>
      <c r="U241" s="49"/>
      <c r="V241" s="50"/>
      <c r="W241" s="51"/>
      <c r="X241" s="52"/>
      <c r="Y241" s="53">
        <f t="shared" si="171"/>
        <v>0</v>
      </c>
      <c r="Z241" s="148"/>
      <c r="AA241" s="55"/>
      <c r="AB241" s="148"/>
      <c r="AC241" s="55"/>
      <c r="AD241" s="148"/>
      <c r="AE241" s="55"/>
      <c r="AF241" s="148"/>
      <c r="AG241" s="55"/>
      <c r="AH241" s="148"/>
      <c r="AI241" s="55"/>
      <c r="AJ241" s="148"/>
      <c r="AK241" s="55"/>
      <c r="AL241" s="148"/>
      <c r="AM241" s="55"/>
      <c r="AN241" s="148"/>
      <c r="AO241" s="88"/>
      <c r="AP241" s="95">
        <f t="shared" si="152"/>
        <v>0</v>
      </c>
      <c r="AQ241" s="97"/>
      <c r="AR241" s="92"/>
      <c r="AS241" s="89">
        <f>AU241+AW241+AY241+BA241+BC241</f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>
        <f t="shared" si="162"/>
        <v>0</v>
      </c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163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>
        <f>CJ241+CL241+CN241+CP241+CR241+CT241</f>
        <v>0</v>
      </c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>
        <f>CW241+CY241+DA241+DC241+DE241</f>
        <v>0</v>
      </c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>
        <f t="shared" si="153"/>
        <v>0</v>
      </c>
      <c r="DG241" s="51"/>
      <c r="DH241" s="50"/>
      <c r="DI241" s="51"/>
      <c r="DJ241" s="50"/>
      <c r="DK241" s="51"/>
      <c r="DL241" s="52"/>
      <c r="DM241" s="53">
        <f>DO241+DQ241+DS241+DU241+DW241+DY241+EA241+EC241</f>
        <v>0</v>
      </c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>
        <f>EF241+EH241+EJ241+EL241+EN241+EP241+ER241+ET241+EV241+EX241</f>
        <v>0</v>
      </c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0"/>
      <c r="ET241" s="50"/>
      <c r="EU241" s="50"/>
      <c r="EV241" s="50"/>
      <c r="EW241" s="51"/>
      <c r="EX241" s="52"/>
      <c r="EY241" s="53">
        <f t="shared" si="154"/>
        <v>0</v>
      </c>
      <c r="EZ241" s="51"/>
      <c r="FA241" s="50"/>
      <c r="FB241" s="51"/>
      <c r="FC241" s="52"/>
      <c r="FD241" s="53">
        <f t="shared" si="161"/>
        <v>0</v>
      </c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>
        <f t="shared" si="169"/>
        <v>0</v>
      </c>
      <c r="FR241" s="153"/>
      <c r="FS241" s="150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>
        <f>GF241+GH241+GJ241+GL241+GN241</f>
        <v>0</v>
      </c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>
        <f>GQ241+GS241+GU241+GW241+GY241+HA241+HC241</f>
        <v>0</v>
      </c>
      <c r="GP241" s="136"/>
      <c r="GQ241" s="140"/>
      <c r="GR241" s="51"/>
      <c r="GS241" s="50"/>
      <c r="GT241" s="51"/>
      <c r="GU241" s="50"/>
      <c r="GV241" s="129"/>
      <c r="GW241" s="50"/>
      <c r="GX241" s="51"/>
      <c r="GY241" s="50"/>
      <c r="GZ241" s="51"/>
      <c r="HA241" s="50"/>
      <c r="HB241" s="51"/>
      <c r="HC241" s="52"/>
      <c r="HD241" s="48">
        <f t="shared" si="144"/>
        <v>0</v>
      </c>
      <c r="HE241" s="136"/>
      <c r="HF241" s="140"/>
      <c r="HG241" s="51"/>
      <c r="HH241" s="50"/>
      <c r="HI241" s="51"/>
      <c r="HJ241" s="50"/>
      <c r="HK241" s="129"/>
      <c r="HL241" s="50"/>
      <c r="HM241" s="51"/>
      <c r="HN241" s="50"/>
      <c r="HO241" s="51"/>
      <c r="HP241" s="50"/>
      <c r="HQ241" s="51"/>
      <c r="HR241" s="52"/>
      <c r="HS241" s="48">
        <f t="shared" si="157"/>
        <v>0</v>
      </c>
      <c r="HT241" s="136"/>
      <c r="HU241" s="140"/>
      <c r="HV241" s="51"/>
      <c r="HW241" s="50"/>
      <c r="HX241" s="51"/>
      <c r="HY241" s="50"/>
      <c r="HZ241" s="129"/>
      <c r="IA241" s="50"/>
      <c r="IB241" s="51"/>
      <c r="IC241" s="50"/>
      <c r="ID241" s="51"/>
      <c r="IE241" s="50"/>
      <c r="IF241" s="129"/>
      <c r="IG241" s="50"/>
      <c r="IH241" s="129"/>
      <c r="II241" s="50"/>
      <c r="IJ241" s="51"/>
      <c r="IK241" s="52"/>
      <c r="IL241" s="48">
        <f t="shared" si="160"/>
        <v>0</v>
      </c>
      <c r="IM241" s="136"/>
      <c r="IN241" s="140"/>
      <c r="IO241" s="51"/>
      <c r="IP241" s="52"/>
      <c r="IQ241" s="48">
        <f t="shared" si="155"/>
        <v>0</v>
      </c>
      <c r="IR241" s="51"/>
      <c r="IS241" s="52"/>
      <c r="IT241" s="48">
        <f>IV241+IX241+IZ241+JB241+JD241+JF241+JH241</f>
        <v>18</v>
      </c>
      <c r="IU241" s="136"/>
      <c r="IV241" s="140"/>
      <c r="IW241" s="51">
        <v>7</v>
      </c>
      <c r="IX241" s="50">
        <f>18</f>
        <v>18</v>
      </c>
      <c r="IY241" s="129"/>
      <c r="IZ241" s="50"/>
      <c r="JA241" s="129"/>
      <c r="JB241" s="50"/>
      <c r="JC241" s="51"/>
      <c r="JD241" s="50"/>
      <c r="JE241" s="51"/>
      <c r="JF241" s="50"/>
      <c r="JG241" s="51"/>
      <c r="JH241" s="52"/>
      <c r="JI241" s="48">
        <f t="shared" si="158"/>
        <v>0</v>
      </c>
      <c r="JJ241" s="136"/>
      <c r="JK241" s="140"/>
      <c r="JL241" s="129"/>
      <c r="JM241" s="50"/>
      <c r="JN241" s="51"/>
      <c r="JO241" s="52"/>
      <c r="JP241" s="48">
        <f t="shared" si="156"/>
        <v>0</v>
      </c>
      <c r="JQ241" s="51"/>
      <c r="JR241" s="52"/>
    </row>
    <row r="242" spans="2:278" ht="15" hidden="1" customHeight="1" x14ac:dyDescent="0.3">
      <c r="B242" s="37">
        <v>4829</v>
      </c>
      <c r="C242" s="30" t="s">
        <v>912</v>
      </c>
      <c r="D242" s="38">
        <v>2006</v>
      </c>
      <c r="E242" s="62">
        <f t="shared" si="149"/>
        <v>18</v>
      </c>
      <c r="F242" s="47" t="s">
        <v>697</v>
      </c>
      <c r="G242" s="47"/>
      <c r="H242" s="47" t="s">
        <v>535</v>
      </c>
      <c r="I242" s="47" t="s">
        <v>913</v>
      </c>
      <c r="J242" s="48">
        <f t="shared" si="143"/>
        <v>0</v>
      </c>
      <c r="K242" s="49"/>
      <c r="L242" s="50"/>
      <c r="M242" s="51"/>
      <c r="N242" s="50"/>
      <c r="O242" s="51"/>
      <c r="P242" s="52"/>
      <c r="Q242" s="48">
        <f t="shared" si="150"/>
        <v>0</v>
      </c>
      <c r="R242" s="49"/>
      <c r="S242" s="52"/>
      <c r="T242" s="48">
        <f t="shared" si="151"/>
        <v>0</v>
      </c>
      <c r="U242" s="49"/>
      <c r="V242" s="50"/>
      <c r="W242" s="51"/>
      <c r="X242" s="52"/>
      <c r="Y242" s="53">
        <f t="shared" si="171"/>
        <v>0</v>
      </c>
      <c r="Z242" s="110"/>
      <c r="AA242" s="55"/>
      <c r="AB242" s="110"/>
      <c r="AC242" s="55"/>
      <c r="AD242" s="54"/>
      <c r="AE242" s="55"/>
      <c r="AF242" s="54"/>
      <c r="AG242" s="55"/>
      <c r="AH242" s="54"/>
      <c r="AI242" s="55"/>
      <c r="AJ242" s="54"/>
      <c r="AK242" s="55"/>
      <c r="AL242" s="114"/>
      <c r="AM242" s="55"/>
      <c r="AN242" s="54"/>
      <c r="AO242" s="88"/>
      <c r="AP242" s="95">
        <f t="shared" si="152"/>
        <v>0</v>
      </c>
      <c r="AQ242" s="97"/>
      <c r="AR242" s="92"/>
      <c r="AS242" s="89">
        <f>AU242+AW242+AY242+BA242+BC242</f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>
        <f t="shared" si="162"/>
        <v>0</v>
      </c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163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>
        <f>CJ242+CL242+CN242+CP242+CR242+CT242</f>
        <v>0</v>
      </c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>
        <f>CW242+CY242+DA242+DC242+DE242</f>
        <v>0</v>
      </c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>
        <f t="shared" si="153"/>
        <v>0</v>
      </c>
      <c r="DG242" s="51"/>
      <c r="DH242" s="50"/>
      <c r="DI242" s="51"/>
      <c r="DJ242" s="50"/>
      <c r="DK242" s="51"/>
      <c r="DL242" s="52"/>
      <c r="DM242" s="53">
        <f>DO242+DQ242+DS242+DU242+DW242+DY242+EA242+EC242</f>
        <v>0</v>
      </c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  <c r="ED242" s="53">
        <f>EF242+EH242+EJ242+EL242+EN242+EP242+ER242+ET242+EV242+EX242</f>
        <v>0</v>
      </c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1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154"/>
        <v>0</v>
      </c>
      <c r="EZ242" s="51"/>
      <c r="FA242" s="50"/>
      <c r="FB242" s="51"/>
      <c r="FC242" s="52"/>
      <c r="FD242" s="53">
        <f t="shared" si="161"/>
        <v>0</v>
      </c>
      <c r="FE242" s="51"/>
      <c r="FF242" s="50"/>
      <c r="FG242" s="51"/>
      <c r="FH242" s="50"/>
      <c r="FI242" s="51"/>
      <c r="FJ242" s="50"/>
      <c r="FK242" s="51"/>
      <c r="FL242" s="50"/>
      <c r="FM242" s="51"/>
      <c r="FN242" s="50"/>
      <c r="FO242" s="51"/>
      <c r="FP242" s="52"/>
      <c r="FQ242" s="53">
        <f t="shared" si="169"/>
        <v>0</v>
      </c>
      <c r="FR242" s="153"/>
      <c r="FS242" s="150"/>
      <c r="FT242" s="51"/>
      <c r="FU242" s="50"/>
      <c r="FV242" s="51"/>
      <c r="FW242" s="50"/>
      <c r="FX242" s="51"/>
      <c r="FY242" s="50"/>
      <c r="FZ242" s="51"/>
      <c r="GA242" s="50"/>
      <c r="GB242" s="51"/>
      <c r="GC242" s="52"/>
      <c r="GD242" s="53">
        <f>GF242+GH242+GJ242+GL242+GN242</f>
        <v>0</v>
      </c>
      <c r="GE242" s="51"/>
      <c r="GF242" s="50"/>
      <c r="GG242" s="51"/>
      <c r="GH242" s="50"/>
      <c r="GI242" s="51"/>
      <c r="GJ242" s="50"/>
      <c r="GK242" s="51"/>
      <c r="GL242" s="50"/>
      <c r="GM242" s="51"/>
      <c r="GN242" s="52"/>
      <c r="GO242" s="48">
        <f>GQ242+GS242+GU242+GW242+GY242+HA242+HC242</f>
        <v>0</v>
      </c>
      <c r="GP242" s="136"/>
      <c r="GQ242" s="140"/>
      <c r="GR242" s="51"/>
      <c r="GS242" s="50"/>
      <c r="GT242" s="51"/>
      <c r="GU242" s="50"/>
      <c r="GV242" s="129"/>
      <c r="GW242" s="50"/>
      <c r="GX242" s="51"/>
      <c r="GY242" s="50"/>
      <c r="GZ242" s="51"/>
      <c r="HA242" s="50"/>
      <c r="HB242" s="51"/>
      <c r="HC242" s="52"/>
      <c r="HD242" s="48">
        <f t="shared" si="144"/>
        <v>0</v>
      </c>
      <c r="HE242" s="136"/>
      <c r="HF242" s="140"/>
      <c r="HG242" s="51"/>
      <c r="HH242" s="50"/>
      <c r="HI242" s="51"/>
      <c r="HJ242" s="50"/>
      <c r="HK242" s="129"/>
      <c r="HL242" s="50"/>
      <c r="HM242" s="51"/>
      <c r="HN242" s="50"/>
      <c r="HO242" s="51"/>
      <c r="HP242" s="50"/>
      <c r="HQ242" s="51"/>
      <c r="HR242" s="52"/>
      <c r="HS242" s="48">
        <f t="shared" si="157"/>
        <v>0</v>
      </c>
      <c r="HT242" s="136"/>
      <c r="HU242" s="140"/>
      <c r="HV242" s="51"/>
      <c r="HW242" s="50"/>
      <c r="HX242" s="51"/>
      <c r="HY242" s="50"/>
      <c r="HZ242" s="129"/>
      <c r="IA242" s="50"/>
      <c r="IB242" s="51"/>
      <c r="IC242" s="50"/>
      <c r="ID242" s="51"/>
      <c r="IE242" s="50"/>
      <c r="IF242" s="129"/>
      <c r="IG242" s="50"/>
      <c r="IH242" s="129"/>
      <c r="II242" s="50"/>
      <c r="IJ242" s="51"/>
      <c r="IK242" s="52"/>
      <c r="IL242" s="48">
        <f t="shared" si="160"/>
        <v>0</v>
      </c>
      <c r="IM242" s="136"/>
      <c r="IN242" s="140"/>
      <c r="IO242" s="51"/>
      <c r="IP242" s="52"/>
      <c r="IQ242" s="48">
        <f t="shared" si="155"/>
        <v>0</v>
      </c>
      <c r="IR242" s="51"/>
      <c r="IS242" s="52"/>
      <c r="IT242" s="48">
        <f>IV242+IX242+IZ242+JB242+JD242+JF242+JH242</f>
        <v>18</v>
      </c>
      <c r="IU242" s="136"/>
      <c r="IV242" s="140"/>
      <c r="IW242" s="51"/>
      <c r="IX242" s="50"/>
      <c r="IY242" s="129">
        <v>7</v>
      </c>
      <c r="IZ242" s="50">
        <f>18</f>
        <v>18</v>
      </c>
      <c r="JA242" s="129"/>
      <c r="JB242" s="50"/>
      <c r="JC242" s="51"/>
      <c r="JD242" s="50"/>
      <c r="JE242" s="51"/>
      <c r="JF242" s="50"/>
      <c r="JG242" s="51"/>
      <c r="JH242" s="52"/>
      <c r="JI242" s="48">
        <f t="shared" si="158"/>
        <v>0</v>
      </c>
      <c r="JJ242" s="136"/>
      <c r="JK242" s="140"/>
      <c r="JL242" s="129"/>
      <c r="JM242" s="50"/>
      <c r="JN242" s="51"/>
      <c r="JO242" s="52"/>
      <c r="JP242" s="48">
        <f t="shared" si="156"/>
        <v>0</v>
      </c>
      <c r="JQ242" s="51"/>
      <c r="JR242" s="52"/>
    </row>
    <row r="243" spans="2:278" ht="15" hidden="1" customHeight="1" x14ac:dyDescent="0.3">
      <c r="B243" s="37">
        <v>6376</v>
      </c>
      <c r="C243" s="30" t="s">
        <v>228</v>
      </c>
      <c r="D243" s="38">
        <v>2008</v>
      </c>
      <c r="E243" s="62">
        <f t="shared" si="149"/>
        <v>0</v>
      </c>
      <c r="F243" s="47"/>
      <c r="G243" s="47"/>
      <c r="H243" s="47"/>
      <c r="I243" s="47"/>
      <c r="J243" s="48">
        <f t="shared" si="143"/>
        <v>0</v>
      </c>
      <c r="K243" s="49"/>
      <c r="L243" s="50"/>
      <c r="M243" s="51"/>
      <c r="N243" s="50"/>
      <c r="O243" s="51"/>
      <c r="P243" s="52"/>
      <c r="Q243" s="48">
        <f t="shared" si="150"/>
        <v>0</v>
      </c>
      <c r="R243" s="49"/>
      <c r="S243" s="52"/>
      <c r="T243" s="48">
        <f t="shared" si="151"/>
        <v>0</v>
      </c>
      <c r="U243" s="49"/>
      <c r="V243" s="50"/>
      <c r="W243" s="51"/>
      <c r="X243" s="52"/>
      <c r="Y243" s="53">
        <f t="shared" si="171"/>
        <v>0</v>
      </c>
      <c r="Z243" s="117"/>
      <c r="AA243" s="55"/>
      <c r="AB243" s="117"/>
      <c r="AC243" s="55"/>
      <c r="AD243" s="117"/>
      <c r="AE243" s="55"/>
      <c r="AF243" s="117"/>
      <c r="AG243" s="55"/>
      <c r="AH243" s="117"/>
      <c r="AI243" s="55"/>
      <c r="AJ243" s="117"/>
      <c r="AK243" s="55"/>
      <c r="AL243" s="148"/>
      <c r="AM243" s="55"/>
      <c r="AN243" s="117"/>
      <c r="AO243" s="88"/>
      <c r="AP243" s="95">
        <f t="shared" si="152"/>
        <v>0</v>
      </c>
      <c r="AQ243" s="97"/>
      <c r="AR243" s="92"/>
      <c r="AS243" s="89"/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>
        <f t="shared" si="162"/>
        <v>0</v>
      </c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163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/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/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>
        <f t="shared" si="153"/>
        <v>0</v>
      </c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154"/>
        <v>0</v>
      </c>
      <c r="EZ243" s="51"/>
      <c r="FA243" s="50"/>
      <c r="FB243" s="51"/>
      <c r="FC243" s="52"/>
      <c r="FD243" s="53">
        <f t="shared" si="161"/>
        <v>0</v>
      </c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>
        <f t="shared" si="169"/>
        <v>0</v>
      </c>
      <c r="FR243" s="153"/>
      <c r="FS243" s="150"/>
      <c r="FT243" s="51"/>
      <c r="FU243" s="50"/>
      <c r="FV243" s="51"/>
      <c r="FW243" s="50"/>
      <c r="FX243" s="51"/>
      <c r="FY243" s="50"/>
      <c r="FZ243" s="51"/>
      <c r="GA243" s="50"/>
      <c r="GB243" s="51"/>
      <c r="GC243" s="52"/>
      <c r="GD243" s="53"/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/>
      <c r="GP243" s="136"/>
      <c r="GQ243" s="140"/>
      <c r="GR243" s="51"/>
      <c r="GS243" s="50"/>
      <c r="GT243" s="51"/>
      <c r="GU243" s="50"/>
      <c r="GV243" s="129"/>
      <c r="GW243" s="50"/>
      <c r="GX243" s="51"/>
      <c r="GY243" s="50"/>
      <c r="GZ243" s="51"/>
      <c r="HA243" s="50"/>
      <c r="HB243" s="51"/>
      <c r="HC243" s="52"/>
      <c r="HD243" s="48">
        <f t="shared" si="144"/>
        <v>0</v>
      </c>
      <c r="HE243" s="136"/>
      <c r="HF243" s="140"/>
      <c r="HG243" s="51"/>
      <c r="HH243" s="50"/>
      <c r="HI243" s="51"/>
      <c r="HJ243" s="50"/>
      <c r="HK243" s="129"/>
      <c r="HL243" s="50"/>
      <c r="HM243" s="51"/>
      <c r="HN243" s="50"/>
      <c r="HO243" s="51"/>
      <c r="HP243" s="50"/>
      <c r="HQ243" s="51"/>
      <c r="HR243" s="52"/>
      <c r="HS243" s="48">
        <f t="shared" si="157"/>
        <v>0</v>
      </c>
      <c r="HT243" s="136"/>
      <c r="HU243" s="140"/>
      <c r="HV243" s="51"/>
      <c r="HW243" s="50"/>
      <c r="HX243" s="51"/>
      <c r="HY243" s="50"/>
      <c r="HZ243" s="129"/>
      <c r="IA243" s="50"/>
      <c r="IB243" s="51"/>
      <c r="IC243" s="50"/>
      <c r="ID243" s="51"/>
      <c r="IE243" s="50"/>
      <c r="IF243" s="129"/>
      <c r="IG243" s="50"/>
      <c r="IH243" s="129"/>
      <c r="II243" s="50"/>
      <c r="IJ243" s="51"/>
      <c r="IK243" s="52"/>
      <c r="IL243" s="48">
        <f t="shared" si="160"/>
        <v>0</v>
      </c>
      <c r="IM243" s="136"/>
      <c r="IN243" s="140"/>
      <c r="IO243" s="51"/>
      <c r="IP243" s="52"/>
      <c r="IQ243" s="48">
        <f t="shared" si="155"/>
        <v>0</v>
      </c>
      <c r="IR243" s="51"/>
      <c r="IS243" s="52"/>
      <c r="IT243" s="48">
        <f>IV243+IX243+IZ243+JB243+JD243+JF243+JH243</f>
        <v>0</v>
      </c>
      <c r="IU243" s="136"/>
      <c r="IV243" s="140"/>
      <c r="IW243" s="51"/>
      <c r="IX243" s="50"/>
      <c r="IY243" s="129"/>
      <c r="IZ243" s="50"/>
      <c r="JA243" s="129"/>
      <c r="JB243" s="50"/>
      <c r="JC243" s="51"/>
      <c r="JD243" s="50"/>
      <c r="JE243" s="51"/>
      <c r="JF243" s="50"/>
      <c r="JG243" s="51"/>
      <c r="JH243" s="52"/>
      <c r="JI243" s="48">
        <f t="shared" si="158"/>
        <v>0</v>
      </c>
      <c r="JJ243" s="136"/>
      <c r="JK243" s="140"/>
      <c r="JL243" s="129"/>
      <c r="JM243" s="50"/>
      <c r="JN243" s="51"/>
      <c r="JO243" s="52"/>
      <c r="JP243" s="48">
        <f t="shared" si="156"/>
        <v>0</v>
      </c>
      <c r="JQ243" s="51"/>
      <c r="JR243" s="52"/>
    </row>
    <row r="244" spans="2:278" ht="15" hidden="1" customHeight="1" x14ac:dyDescent="0.3">
      <c r="B244" s="37">
        <v>610</v>
      </c>
      <c r="C244" s="30" t="s">
        <v>59</v>
      </c>
      <c r="D244" s="39">
        <v>1994</v>
      </c>
      <c r="E244" s="62">
        <f t="shared" si="149"/>
        <v>18</v>
      </c>
      <c r="F244" s="47" t="s">
        <v>482</v>
      </c>
      <c r="G244" s="47"/>
      <c r="H244" s="47" t="s">
        <v>489</v>
      </c>
      <c r="I244" s="47" t="s">
        <v>519</v>
      </c>
      <c r="J244" s="48">
        <f t="shared" si="143"/>
        <v>0</v>
      </c>
      <c r="K244" s="49"/>
      <c r="L244" s="50"/>
      <c r="M244" s="51"/>
      <c r="N244" s="50"/>
      <c r="O244" s="51"/>
      <c r="P244" s="52"/>
      <c r="Q244" s="48">
        <f t="shared" si="150"/>
        <v>0</v>
      </c>
      <c r="R244" s="49"/>
      <c r="S244" s="52"/>
      <c r="T244" s="48">
        <f t="shared" si="151"/>
        <v>0</v>
      </c>
      <c r="U244" s="49"/>
      <c r="V244" s="50"/>
      <c r="W244" s="51"/>
      <c r="X244" s="52"/>
      <c r="Y244" s="53">
        <f>AA244+AC244+AE244+AG244+AI244+AK244+AO244</f>
        <v>0</v>
      </c>
      <c r="Z244" s="54"/>
      <c r="AA244" s="55"/>
      <c r="AB244" s="54"/>
      <c r="AC244" s="55"/>
      <c r="AD244" s="54"/>
      <c r="AE244" s="55"/>
      <c r="AF244" s="54"/>
      <c r="AG244" s="55"/>
      <c r="AH244" s="120"/>
      <c r="AI244" s="55"/>
      <c r="AJ244" s="54"/>
      <c r="AK244" s="55"/>
      <c r="AL244" s="14">
        <v>9</v>
      </c>
      <c r="AM244" s="14" t="s">
        <v>65</v>
      </c>
      <c r="AN244" s="54"/>
      <c r="AO244" s="88"/>
      <c r="AP244" s="95">
        <f t="shared" si="152"/>
        <v>0</v>
      </c>
      <c r="AQ244" s="97"/>
      <c r="AR244" s="92"/>
      <c r="AS244" s="89">
        <f>AU244+AW244+AY244+BA244+BC244</f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>
        <f t="shared" si="162"/>
        <v>0</v>
      </c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>
        <f t="shared" si="163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>
        <f>CJ244+CL244+CN244+CP244+CR244+CT244</f>
        <v>0</v>
      </c>
      <c r="CI244" s="51"/>
      <c r="CJ244" s="50"/>
      <c r="CK244" s="51"/>
      <c r="CL244" s="50"/>
      <c r="CM244" s="51"/>
      <c r="CN244" s="50"/>
      <c r="CO244" s="50"/>
      <c r="CP244" s="50"/>
      <c r="CQ244" s="51"/>
      <c r="CR244" s="50"/>
      <c r="CS244" s="51"/>
      <c r="CT244" s="52"/>
      <c r="CU244" s="53">
        <f>CW244+CY244+DA244+DC244+DE244</f>
        <v>0</v>
      </c>
      <c r="CV244" s="51"/>
      <c r="CW244" s="50"/>
      <c r="CX244" s="50"/>
      <c r="CY244" s="50"/>
      <c r="CZ244" s="51"/>
      <c r="DA244" s="50"/>
      <c r="DB244" s="51"/>
      <c r="DC244" s="50"/>
      <c r="DD244" s="51"/>
      <c r="DE244" s="52"/>
      <c r="DF244" s="53">
        <f t="shared" si="153"/>
        <v>0</v>
      </c>
      <c r="DG244" s="51"/>
      <c r="DH244" s="50"/>
      <c r="DI244" s="50"/>
      <c r="DJ244" s="50"/>
      <c r="DK244" s="51"/>
      <c r="DL244" s="52"/>
      <c r="DM244" s="53">
        <f>DO244+DQ244+DS244+DU244+DW244+DY244+EA244+EC244</f>
        <v>0</v>
      </c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0"/>
      <c r="DY244" s="50"/>
      <c r="DZ244" s="51"/>
      <c r="EA244" s="50"/>
      <c r="EB244" s="51"/>
      <c r="EC244" s="52"/>
      <c r="ED244" s="53">
        <f>EF244+EH244+EJ244+EL244+EN244+EP244+ER244+ET244+EV244+EX244</f>
        <v>0</v>
      </c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0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154"/>
        <v>0</v>
      </c>
      <c r="EZ244" s="51"/>
      <c r="FA244" s="50"/>
      <c r="FB244" s="51"/>
      <c r="FC244" s="52"/>
      <c r="FD244" s="53">
        <f t="shared" si="161"/>
        <v>0</v>
      </c>
      <c r="FE244" s="51"/>
      <c r="FF244" s="50"/>
      <c r="FG244" s="51"/>
      <c r="FH244" s="50"/>
      <c r="FI244" s="51"/>
      <c r="FJ244" s="50"/>
      <c r="FK244" s="50"/>
      <c r="FL244" s="50"/>
      <c r="FM244" s="51"/>
      <c r="FN244" s="50"/>
      <c r="FO244" s="51"/>
      <c r="FP244" s="52"/>
      <c r="FQ244" s="53">
        <f t="shared" si="169"/>
        <v>0</v>
      </c>
      <c r="FR244" s="122"/>
      <c r="FS244" s="122"/>
      <c r="FT244" s="51"/>
      <c r="FU244" s="50"/>
      <c r="FV244" s="51"/>
      <c r="FW244" s="50"/>
      <c r="FX244" s="50"/>
      <c r="FY244" s="50"/>
      <c r="FZ244" s="50"/>
      <c r="GA244" s="50"/>
      <c r="GB244" s="51"/>
      <c r="GC244" s="52"/>
      <c r="GD244" s="53">
        <f>GF244+GH244+GJ244+GL244+GN244</f>
        <v>0</v>
      </c>
      <c r="GE244" s="51"/>
      <c r="GF244" s="50"/>
      <c r="GG244" s="51"/>
      <c r="GH244" s="50"/>
      <c r="GI244" s="51"/>
      <c r="GJ244" s="50"/>
      <c r="GK244" s="50"/>
      <c r="GL244" s="50"/>
      <c r="GM244" s="51"/>
      <c r="GN244" s="52"/>
      <c r="GO244" s="48">
        <f>GQ244+GS244+GU244+GW244+GY244+HA244+HC244</f>
        <v>0</v>
      </c>
      <c r="GP244" s="125"/>
      <c r="GQ244" s="125"/>
      <c r="GR244" s="51"/>
      <c r="GS244" s="50"/>
      <c r="GT244" s="51"/>
      <c r="GU244" s="50"/>
      <c r="GV244" s="50"/>
      <c r="GW244" s="50"/>
      <c r="GX244" s="50"/>
      <c r="GY244" s="50"/>
      <c r="GZ244" s="50"/>
      <c r="HA244" s="50"/>
      <c r="HB244" s="51"/>
      <c r="HC244" s="52"/>
      <c r="HD244" s="48">
        <f t="shared" si="144"/>
        <v>0</v>
      </c>
      <c r="HE244" s="125"/>
      <c r="HF244" s="125"/>
      <c r="HG244" s="51"/>
      <c r="HH244" s="50"/>
      <c r="HI244" s="51"/>
      <c r="HJ244" s="50"/>
      <c r="HK244" s="50"/>
      <c r="HL244" s="50"/>
      <c r="HM244" s="50"/>
      <c r="HN244" s="50"/>
      <c r="HO244" s="50"/>
      <c r="HP244" s="50"/>
      <c r="HQ244" s="51"/>
      <c r="HR244" s="52"/>
      <c r="HS244" s="48">
        <f t="shared" si="157"/>
        <v>0</v>
      </c>
      <c r="HT244" s="136"/>
      <c r="HU244" s="140"/>
      <c r="HV244" s="51"/>
      <c r="HW244" s="50"/>
      <c r="HX244" s="51"/>
      <c r="HY244" s="50"/>
      <c r="HZ244" s="51"/>
      <c r="IA244" s="50"/>
      <c r="IB244" s="51"/>
      <c r="IC244" s="50"/>
      <c r="ID244" s="51"/>
      <c r="IE244" s="50"/>
      <c r="IF244" s="129"/>
      <c r="IG244" s="50"/>
      <c r="IH244" s="129"/>
      <c r="II244" s="50"/>
      <c r="IJ244" s="51"/>
      <c r="IK244" s="52"/>
      <c r="IL244" s="48">
        <f t="shared" si="160"/>
        <v>0</v>
      </c>
      <c r="IM244" s="136"/>
      <c r="IN244" s="140"/>
      <c r="IO244" s="51"/>
      <c r="IP244" s="52"/>
      <c r="IQ244" s="48">
        <f t="shared" si="155"/>
        <v>0</v>
      </c>
      <c r="IR244" s="51"/>
      <c r="IS244" s="52"/>
      <c r="IT244" s="48">
        <f>IV244+IX244+IZ244+JB244+JD244+JF244</f>
        <v>18</v>
      </c>
      <c r="IU244" s="136"/>
      <c r="IV244" s="140"/>
      <c r="IW244" s="51"/>
      <c r="IX244" s="50"/>
      <c r="IY244" s="51"/>
      <c r="IZ244" s="50"/>
      <c r="JA244" s="129">
        <v>5</v>
      </c>
      <c r="JB244" s="50">
        <f>18</f>
        <v>18</v>
      </c>
      <c r="JC244" s="51"/>
      <c r="JD244" s="50"/>
      <c r="JE244" s="51"/>
      <c r="JF244" s="50"/>
      <c r="JG244" s="18">
        <v>6</v>
      </c>
      <c r="JH244" s="124">
        <f>15</f>
        <v>15</v>
      </c>
      <c r="JI244" s="48">
        <f t="shared" si="158"/>
        <v>0</v>
      </c>
      <c r="JJ244" s="136"/>
      <c r="JK244" s="140"/>
      <c r="JL244" s="51"/>
      <c r="JM244" s="50"/>
      <c r="JN244" s="51"/>
      <c r="JO244" s="52"/>
      <c r="JP244" s="48">
        <f t="shared" si="156"/>
        <v>0</v>
      </c>
      <c r="JQ244" s="51"/>
      <c r="JR244" s="52"/>
    </row>
    <row r="245" spans="2:278" ht="15" hidden="1" customHeight="1" x14ac:dyDescent="0.3">
      <c r="B245" s="37">
        <v>9407</v>
      </c>
      <c r="C245" s="30" t="s">
        <v>713</v>
      </c>
      <c r="D245" s="38">
        <v>2011</v>
      </c>
      <c r="E245" s="62">
        <f t="shared" si="149"/>
        <v>18</v>
      </c>
      <c r="F245" s="47" t="s">
        <v>453</v>
      </c>
      <c r="G245" s="47"/>
      <c r="H245" s="47" t="s">
        <v>714</v>
      </c>
      <c r="I245" s="47"/>
      <c r="J245" s="48">
        <f t="shared" si="143"/>
        <v>0</v>
      </c>
      <c r="K245" s="49"/>
      <c r="L245" s="50"/>
      <c r="M245" s="51"/>
      <c r="N245" s="50"/>
      <c r="O245" s="51"/>
      <c r="P245" s="52"/>
      <c r="Q245" s="48">
        <f t="shared" si="150"/>
        <v>0</v>
      </c>
      <c r="R245" s="49"/>
      <c r="S245" s="52"/>
      <c r="T245" s="48">
        <f t="shared" si="151"/>
        <v>0</v>
      </c>
      <c r="U245" s="49"/>
      <c r="V245" s="50"/>
      <c r="W245" s="51"/>
      <c r="X245" s="52"/>
      <c r="Y245" s="53">
        <f t="shared" ref="Y245:Y276" si="172">AA245+AC245+AE245+AG245+AI245+AK245+AM245+AO245</f>
        <v>0</v>
      </c>
      <c r="Z245" s="110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20"/>
      <c r="AM245" s="55"/>
      <c r="AN245" s="54"/>
      <c r="AO245" s="88"/>
      <c r="AP245" s="95">
        <f t="shared" si="152"/>
        <v>0</v>
      </c>
      <c r="AQ245" s="97"/>
      <c r="AR245" s="92"/>
      <c r="AS245" s="89">
        <f>AU245+AW245+AY245+BA245+BC245</f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 t="shared" si="162"/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163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>CJ245+CL245+CN245+CP245+CR245+CT245</f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>CW245+CY245+DA245+DC245+DE245</f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 t="shared" si="153"/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101">
        <v>4</v>
      </c>
      <c r="DS245" s="102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154"/>
        <v>0</v>
      </c>
      <c r="EZ245" s="51"/>
      <c r="FA245" s="50"/>
      <c r="FB245" s="51"/>
      <c r="FC245" s="52"/>
      <c r="FD245" s="53">
        <f t="shared" si="161"/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 t="shared" si="169"/>
        <v>0</v>
      </c>
      <c r="FR245" s="122"/>
      <c r="FS245" s="122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>GF245+GH245+GJ245+GL245+GN245</f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>GQ245+GS245+GU245+GW245+GY245+HA245+HC245</f>
        <v>0</v>
      </c>
      <c r="GP245" s="125"/>
      <c r="GQ245" s="125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 t="shared" si="144"/>
        <v>0</v>
      </c>
      <c r="HE245" s="125"/>
      <c r="HF245" s="125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157"/>
        <v>0</v>
      </c>
      <c r="HT245" s="136"/>
      <c r="HU245" s="140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9"/>
      <c r="IG245" s="50"/>
      <c r="IH245" s="129"/>
      <c r="II245" s="50"/>
      <c r="IJ245" s="51"/>
      <c r="IK245" s="52"/>
      <c r="IL245" s="48">
        <f t="shared" si="160"/>
        <v>0</v>
      </c>
      <c r="IM245" s="136"/>
      <c r="IN245" s="140"/>
      <c r="IO245" s="51"/>
      <c r="IP245" s="52"/>
      <c r="IQ245" s="48">
        <f t="shared" si="155"/>
        <v>0</v>
      </c>
      <c r="IR245" s="51"/>
      <c r="IS245" s="52"/>
      <c r="IT245" s="48">
        <f t="shared" ref="IT245:IT308" si="173">IV245+IX245+IZ245+JB245+JD245+JF245+JH245</f>
        <v>0</v>
      </c>
      <c r="IU245" s="136"/>
      <c r="IV245" s="140"/>
      <c r="IW245" s="51"/>
      <c r="IX245" s="50"/>
      <c r="IY245" s="51"/>
      <c r="IZ245" s="50"/>
      <c r="JA245" s="129"/>
      <c r="JB245" s="50"/>
      <c r="JC245" s="51"/>
      <c r="JD245" s="50"/>
      <c r="JE245" s="51"/>
      <c r="JF245" s="50"/>
      <c r="JG245" s="51"/>
      <c r="JH245" s="52"/>
      <c r="JI245" s="48">
        <f t="shared" si="158"/>
        <v>0</v>
      </c>
      <c r="JJ245" s="136"/>
      <c r="JK245" s="140"/>
      <c r="JL245" s="51"/>
      <c r="JM245" s="50"/>
      <c r="JN245" s="51"/>
      <c r="JO245" s="52"/>
      <c r="JP245" s="48">
        <f t="shared" si="156"/>
        <v>0</v>
      </c>
      <c r="JQ245" s="51"/>
      <c r="JR245" s="52"/>
    </row>
    <row r="246" spans="2:278" ht="15" hidden="1" customHeight="1" x14ac:dyDescent="0.3">
      <c r="B246" s="37">
        <v>5625</v>
      </c>
      <c r="C246" s="30" t="s">
        <v>309</v>
      </c>
      <c r="D246" s="38">
        <v>2005</v>
      </c>
      <c r="E246" s="62">
        <f t="shared" si="149"/>
        <v>18</v>
      </c>
      <c r="F246" s="47" t="s">
        <v>407</v>
      </c>
      <c r="G246" s="47"/>
      <c r="H246" s="47" t="s">
        <v>422</v>
      </c>
      <c r="I246" s="47" t="s">
        <v>526</v>
      </c>
      <c r="J246" s="48">
        <f t="shared" ref="J246:J309" si="174">L246+N246+P246</f>
        <v>0</v>
      </c>
      <c r="K246" s="49"/>
      <c r="L246" s="50"/>
      <c r="M246" s="51"/>
      <c r="N246" s="50"/>
      <c r="O246" s="51"/>
      <c r="P246" s="52"/>
      <c r="Q246" s="48">
        <f t="shared" si="150"/>
        <v>0</v>
      </c>
      <c r="R246" s="49"/>
      <c r="S246" s="52"/>
      <c r="T246" s="48">
        <f t="shared" si="151"/>
        <v>0</v>
      </c>
      <c r="U246" s="49"/>
      <c r="V246" s="50"/>
      <c r="W246" s="51"/>
      <c r="X246" s="52"/>
      <c r="Y246" s="53">
        <f t="shared" si="172"/>
        <v>0</v>
      </c>
      <c r="Z246" s="117"/>
      <c r="AA246" s="55"/>
      <c r="AB246" s="117"/>
      <c r="AC246" s="55"/>
      <c r="AD246" s="117"/>
      <c r="AE246" s="55"/>
      <c r="AF246" s="117"/>
      <c r="AG246" s="55"/>
      <c r="AH246" s="117"/>
      <c r="AI246" s="55"/>
      <c r="AJ246" s="117"/>
      <c r="AK246" s="55"/>
      <c r="AL246" s="117"/>
      <c r="AM246" s="55"/>
      <c r="AN246" s="117"/>
      <c r="AO246" s="88"/>
      <c r="AP246" s="95">
        <f t="shared" si="152"/>
        <v>0</v>
      </c>
      <c r="AQ246" s="97"/>
      <c r="AR246" s="92"/>
      <c r="AS246" s="89">
        <f>AU246+AW246+AY246+BA246+BC246</f>
        <v>18</v>
      </c>
      <c r="AT246" s="11"/>
      <c r="AU246" s="10"/>
      <c r="AV246" s="11"/>
      <c r="AW246" s="10"/>
      <c r="AX246" s="11"/>
      <c r="AY246" s="10"/>
      <c r="AZ246" s="101">
        <v>8</v>
      </c>
      <c r="BA246" s="102">
        <f>15*0.8*1.5</f>
        <v>18</v>
      </c>
      <c r="BB246" s="11"/>
      <c r="BC246" s="12"/>
      <c r="BD246" s="13">
        <f t="shared" si="162"/>
        <v>0</v>
      </c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>
        <f t="shared" si="163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>
        <f>CJ246+CL246+CN246+CP246+CR246+CT246</f>
        <v>0</v>
      </c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>
        <f>CW246+CY246+DA246+DC246+DE246</f>
        <v>0</v>
      </c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>
        <f t="shared" si="153"/>
        <v>0</v>
      </c>
      <c r="DG246" s="51"/>
      <c r="DH246" s="50"/>
      <c r="DI246" s="51"/>
      <c r="DJ246" s="50"/>
      <c r="DK246" s="51"/>
      <c r="DL246" s="52"/>
      <c r="DM246" s="53">
        <f>DO246+DQ246+DS246+DU246+DW246+DY246+EA246+EC246</f>
        <v>0</v>
      </c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  <c r="ED246" s="53">
        <f>EF246+EH246+EJ246+EL246+EN246+EP246+ER246+ET246+EV246+EX246</f>
        <v>0</v>
      </c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1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154"/>
        <v>0</v>
      </c>
      <c r="EZ246" s="51"/>
      <c r="FA246" s="50"/>
      <c r="FB246" s="51"/>
      <c r="FC246" s="52"/>
      <c r="FD246" s="53">
        <f t="shared" si="161"/>
        <v>0</v>
      </c>
      <c r="FE246" s="51"/>
      <c r="FF246" s="50"/>
      <c r="FG246" s="51"/>
      <c r="FH246" s="50"/>
      <c r="FI246" s="51"/>
      <c r="FJ246" s="50"/>
      <c r="FK246" s="58"/>
      <c r="FL246" s="57"/>
      <c r="FM246" s="51"/>
      <c r="FN246" s="50"/>
      <c r="FO246" s="51"/>
      <c r="FP246" s="52"/>
      <c r="FQ246" s="53">
        <f t="shared" si="169"/>
        <v>0</v>
      </c>
      <c r="FR246" s="122"/>
      <c r="FS246" s="122"/>
      <c r="FT246" s="51"/>
      <c r="FU246" s="50"/>
      <c r="FV246" s="51"/>
      <c r="FW246" s="50"/>
      <c r="FX246" s="50"/>
      <c r="FY246" s="50"/>
      <c r="FZ246" s="50"/>
      <c r="GA246" s="50"/>
      <c r="GB246" s="51"/>
      <c r="GC246" s="52"/>
      <c r="GD246" s="53">
        <f>GF246+GH246+GJ246+GN246</f>
        <v>0</v>
      </c>
      <c r="GE246" s="51"/>
      <c r="GF246" s="50"/>
      <c r="GG246" s="51"/>
      <c r="GH246" s="50"/>
      <c r="GI246" s="51"/>
      <c r="GJ246" s="50"/>
      <c r="GK246" s="165">
        <v>9</v>
      </c>
      <c r="GL246" s="165" t="s">
        <v>65</v>
      </c>
      <c r="GM246" s="51"/>
      <c r="GN246" s="52"/>
      <c r="GO246" s="48">
        <f>GQ246+GS246+GU246+GW246+GY246+HA246+HC246</f>
        <v>0</v>
      </c>
      <c r="GP246" s="136"/>
      <c r="GQ246" s="140"/>
      <c r="GR246" s="51"/>
      <c r="GS246" s="50"/>
      <c r="GT246" s="51"/>
      <c r="GU246" s="50"/>
      <c r="GV246" s="129"/>
      <c r="GW246" s="50"/>
      <c r="GX246" s="51"/>
      <c r="GY246" s="50"/>
      <c r="GZ246" s="51"/>
      <c r="HA246" s="50"/>
      <c r="HB246" s="51"/>
      <c r="HC246" s="52"/>
      <c r="HD246" s="48">
        <f t="shared" si="144"/>
        <v>0</v>
      </c>
      <c r="HE246" s="136"/>
      <c r="HF246" s="140"/>
      <c r="HG246" s="51"/>
      <c r="HH246" s="50"/>
      <c r="HI246" s="51"/>
      <c r="HJ246" s="50"/>
      <c r="HK246" s="129"/>
      <c r="HL246" s="50"/>
      <c r="HM246" s="51"/>
      <c r="HN246" s="50"/>
      <c r="HO246" s="51"/>
      <c r="HP246" s="50"/>
      <c r="HQ246" s="51"/>
      <c r="HR246" s="52"/>
      <c r="HS246" s="48">
        <f t="shared" si="157"/>
        <v>0</v>
      </c>
      <c r="HT246" s="136"/>
      <c r="HU246" s="140"/>
      <c r="HV246" s="51"/>
      <c r="HW246" s="50"/>
      <c r="HX246" s="51"/>
      <c r="HY246" s="50"/>
      <c r="HZ246" s="129"/>
      <c r="IA246" s="50"/>
      <c r="IB246" s="51"/>
      <c r="IC246" s="50"/>
      <c r="ID246" s="51"/>
      <c r="IE246" s="50"/>
      <c r="IF246" s="129"/>
      <c r="IG246" s="50"/>
      <c r="IH246" s="129"/>
      <c r="II246" s="50"/>
      <c r="IJ246" s="51"/>
      <c r="IK246" s="52"/>
      <c r="IL246" s="48">
        <f t="shared" si="160"/>
        <v>0</v>
      </c>
      <c r="IM246" s="136"/>
      <c r="IN246" s="140"/>
      <c r="IO246" s="51"/>
      <c r="IP246" s="52"/>
      <c r="IQ246" s="48">
        <f t="shared" si="155"/>
        <v>0</v>
      </c>
      <c r="IR246" s="51"/>
      <c r="IS246" s="52"/>
      <c r="IT246" s="48">
        <f t="shared" si="173"/>
        <v>0</v>
      </c>
      <c r="IU246" s="136"/>
      <c r="IV246" s="140"/>
      <c r="IW246" s="51"/>
      <c r="IX246" s="50"/>
      <c r="IY246" s="129"/>
      <c r="IZ246" s="50"/>
      <c r="JA246" s="129"/>
      <c r="JB246" s="50"/>
      <c r="JC246" s="51"/>
      <c r="JD246" s="50"/>
      <c r="JE246" s="51"/>
      <c r="JF246" s="50"/>
      <c r="JG246" s="51"/>
      <c r="JH246" s="52"/>
      <c r="JI246" s="48">
        <f t="shared" si="158"/>
        <v>0</v>
      </c>
      <c r="JJ246" s="136"/>
      <c r="JK246" s="140"/>
      <c r="JL246" s="129"/>
      <c r="JM246" s="50"/>
      <c r="JN246" s="51"/>
      <c r="JO246" s="52"/>
      <c r="JP246" s="48">
        <f t="shared" si="156"/>
        <v>0</v>
      </c>
      <c r="JQ246" s="51"/>
      <c r="JR246" s="52"/>
    </row>
    <row r="247" spans="2:278" ht="15" hidden="1" customHeight="1" x14ac:dyDescent="0.3">
      <c r="B247" s="37">
        <v>7010</v>
      </c>
      <c r="C247" s="30" t="s">
        <v>863</v>
      </c>
      <c r="D247" s="38">
        <v>2008</v>
      </c>
      <c r="E247" s="62">
        <f t="shared" si="149"/>
        <v>0</v>
      </c>
      <c r="F247" s="47" t="s">
        <v>414</v>
      </c>
      <c r="G247" s="47"/>
      <c r="H247" s="47" t="s">
        <v>766</v>
      </c>
      <c r="I247" s="47" t="s">
        <v>487</v>
      </c>
      <c r="J247" s="48">
        <f t="shared" si="174"/>
        <v>0</v>
      </c>
      <c r="K247" s="49"/>
      <c r="L247" s="50"/>
      <c r="M247" s="51"/>
      <c r="N247" s="50"/>
      <c r="O247" s="51"/>
      <c r="P247" s="52"/>
      <c r="Q247" s="48">
        <f t="shared" si="150"/>
        <v>0</v>
      </c>
      <c r="R247" s="49"/>
      <c r="S247" s="52"/>
      <c r="T247" s="48">
        <f t="shared" si="151"/>
        <v>0</v>
      </c>
      <c r="U247" s="49"/>
      <c r="V247" s="50"/>
      <c r="W247" s="51"/>
      <c r="X247" s="52"/>
      <c r="Y247" s="53">
        <f t="shared" si="172"/>
        <v>0</v>
      </c>
      <c r="Z247" s="114"/>
      <c r="AA247" s="55"/>
      <c r="AB247" s="114"/>
      <c r="AC247" s="55"/>
      <c r="AD247" s="114"/>
      <c r="AE247" s="55"/>
      <c r="AF247" s="114"/>
      <c r="AG247" s="55"/>
      <c r="AH247" s="114"/>
      <c r="AI247" s="55"/>
      <c r="AJ247" s="114"/>
      <c r="AK247" s="55"/>
      <c r="AL247" s="114"/>
      <c r="AM247" s="55"/>
      <c r="AN247" s="114"/>
      <c r="AO247" s="88"/>
      <c r="AP247" s="95">
        <f t="shared" si="152"/>
        <v>0</v>
      </c>
      <c r="AQ247" s="97"/>
      <c r="AR247" s="92"/>
      <c r="AS247" s="89"/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>
        <f t="shared" si="162"/>
        <v>0</v>
      </c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163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/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/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>
        <f t="shared" si="153"/>
        <v>0</v>
      </c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0"/>
      <c r="ET247" s="50"/>
      <c r="EU247" s="50"/>
      <c r="EV247" s="50"/>
      <c r="EW247" s="51"/>
      <c r="EX247" s="52"/>
      <c r="EY247" s="53">
        <f t="shared" si="154"/>
        <v>0</v>
      </c>
      <c r="EZ247" s="51"/>
      <c r="FA247" s="50"/>
      <c r="FB247" s="51"/>
      <c r="FC247" s="52"/>
      <c r="FD247" s="53">
        <f t="shared" si="161"/>
        <v>0</v>
      </c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>
        <f t="shared" si="169"/>
        <v>0</v>
      </c>
      <c r="FR247" s="153"/>
      <c r="FS247" s="150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/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/>
      <c r="GP247" s="136"/>
      <c r="GQ247" s="140"/>
      <c r="GR247" s="18"/>
      <c r="GS247" s="17"/>
      <c r="GT247" s="51"/>
      <c r="GU247" s="50"/>
      <c r="GV247" s="129"/>
      <c r="GW247" s="50"/>
      <c r="GX247" s="18"/>
      <c r="GY247" s="18"/>
      <c r="GZ247" s="51"/>
      <c r="HA247" s="50"/>
      <c r="HB247" s="51"/>
      <c r="HC247" s="52"/>
      <c r="HD247" s="48">
        <f t="shared" si="144"/>
        <v>0</v>
      </c>
      <c r="HE247" s="136"/>
      <c r="HF247" s="140"/>
      <c r="HG247" s="51"/>
      <c r="HH247" s="50"/>
      <c r="HI247" s="51"/>
      <c r="HJ247" s="50"/>
      <c r="HK247" s="129"/>
      <c r="HL247" s="50"/>
      <c r="HM247" s="51"/>
      <c r="HN247" s="51"/>
      <c r="HO247" s="51"/>
      <c r="HP247" s="50"/>
      <c r="HQ247" s="51"/>
      <c r="HR247" s="52"/>
      <c r="HS247" s="48">
        <f t="shared" si="157"/>
        <v>0</v>
      </c>
      <c r="HT247" s="136"/>
      <c r="HU247" s="140"/>
      <c r="HV247" s="51"/>
      <c r="HW247" s="50"/>
      <c r="HX247" s="51"/>
      <c r="HY247" s="50"/>
      <c r="HZ247" s="129"/>
      <c r="IA247" s="50"/>
      <c r="IB247" s="51"/>
      <c r="IC247" s="50"/>
      <c r="ID247" s="51"/>
      <c r="IE247" s="51"/>
      <c r="IF247" s="129"/>
      <c r="IG247" s="51"/>
      <c r="IH247" s="129"/>
      <c r="II247" s="50"/>
      <c r="IJ247" s="51"/>
      <c r="IK247" s="52"/>
      <c r="IL247" s="48">
        <f t="shared" si="160"/>
        <v>0</v>
      </c>
      <c r="IM247" s="136"/>
      <c r="IN247" s="140"/>
      <c r="IO247" s="51"/>
      <c r="IP247" s="52"/>
      <c r="IQ247" s="48">
        <f t="shared" si="155"/>
        <v>0</v>
      </c>
      <c r="IR247" s="51"/>
      <c r="IS247" s="52"/>
      <c r="IT247" s="48">
        <f t="shared" si="173"/>
        <v>0</v>
      </c>
      <c r="IU247" s="136"/>
      <c r="IV247" s="140"/>
      <c r="IW247" s="51"/>
      <c r="IX247" s="50"/>
      <c r="IY247" s="129"/>
      <c r="IZ247" s="50"/>
      <c r="JA247" s="129"/>
      <c r="JB247" s="50"/>
      <c r="JC247" s="51"/>
      <c r="JD247" s="50"/>
      <c r="JE247" s="51"/>
      <c r="JF247" s="50"/>
      <c r="JG247" s="51"/>
      <c r="JH247" s="52"/>
      <c r="JI247" s="48">
        <f t="shared" si="158"/>
        <v>0</v>
      </c>
      <c r="JJ247" s="136"/>
      <c r="JK247" s="140"/>
      <c r="JL247" s="129"/>
      <c r="JM247" s="50"/>
      <c r="JN247" s="51"/>
      <c r="JO247" s="52"/>
      <c r="JP247" s="48">
        <f t="shared" si="156"/>
        <v>0</v>
      </c>
      <c r="JQ247" s="51"/>
      <c r="JR247" s="52"/>
    </row>
    <row r="248" spans="2:278" ht="15" hidden="1" customHeight="1" x14ac:dyDescent="0.3">
      <c r="B248" s="37">
        <v>6610</v>
      </c>
      <c r="C248" s="30" t="s">
        <v>253</v>
      </c>
      <c r="D248" s="38">
        <v>2009</v>
      </c>
      <c r="E248" s="62">
        <f t="shared" si="149"/>
        <v>0</v>
      </c>
      <c r="F248" s="47" t="s">
        <v>529</v>
      </c>
      <c r="G248" s="47"/>
      <c r="H248" s="47" t="s">
        <v>810</v>
      </c>
      <c r="I248" s="47" t="s">
        <v>656</v>
      </c>
      <c r="J248" s="48">
        <f t="shared" si="174"/>
        <v>0</v>
      </c>
      <c r="K248" s="49"/>
      <c r="L248" s="50"/>
      <c r="M248" s="51"/>
      <c r="N248" s="50"/>
      <c r="O248" s="51"/>
      <c r="P248" s="52"/>
      <c r="Q248" s="48">
        <f t="shared" si="150"/>
        <v>0</v>
      </c>
      <c r="R248" s="49"/>
      <c r="S248" s="52"/>
      <c r="T248" s="48">
        <f t="shared" si="151"/>
        <v>0</v>
      </c>
      <c r="U248" s="49"/>
      <c r="V248" s="50"/>
      <c r="W248" s="51"/>
      <c r="X248" s="52"/>
      <c r="Y248" s="53">
        <f t="shared" si="172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8"/>
      <c r="AM248" s="55"/>
      <c r="AN248" s="54"/>
      <c r="AO248" s="88"/>
      <c r="AP248" s="95">
        <f t="shared" si="152"/>
        <v>0</v>
      </c>
      <c r="AQ248" s="97"/>
      <c r="AR248" s="92"/>
      <c r="AS248" s="89"/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>
        <f t="shared" si="162"/>
        <v>0</v>
      </c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163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/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/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>
        <f t="shared" si="153"/>
        <v>0</v>
      </c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1"/>
      <c r="ET248" s="50"/>
      <c r="EU248" s="51"/>
      <c r="EV248" s="50"/>
      <c r="EW248" s="51"/>
      <c r="EX248" s="52"/>
      <c r="EY248" s="53">
        <f t="shared" si="154"/>
        <v>0</v>
      </c>
      <c r="EZ248" s="51"/>
      <c r="FA248" s="50"/>
      <c r="FB248" s="51"/>
      <c r="FC248" s="52"/>
      <c r="FD248" s="53">
        <f t="shared" si="161"/>
        <v>0</v>
      </c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>
        <f t="shared" si="169"/>
        <v>0</v>
      </c>
      <c r="FR248" s="153"/>
      <c r="FS248" s="150"/>
      <c r="FT248" s="51"/>
      <c r="FU248" s="50"/>
      <c r="FV248" s="51"/>
      <c r="FW248" s="50"/>
      <c r="FX248" s="51"/>
      <c r="FY248" s="50"/>
      <c r="FZ248" s="51"/>
      <c r="GA248" s="50"/>
      <c r="GB248" s="51"/>
      <c r="GC248" s="52"/>
      <c r="GD248" s="53"/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/>
      <c r="GP248" s="136"/>
      <c r="GQ248" s="140"/>
      <c r="GR248" s="51"/>
      <c r="GS248" s="50"/>
      <c r="GT248" s="51"/>
      <c r="GU248" s="50"/>
      <c r="GV248" s="129"/>
      <c r="GW248" s="50"/>
      <c r="GX248" s="51"/>
      <c r="GY248" s="50"/>
      <c r="GZ248" s="51"/>
      <c r="HA248" s="50"/>
      <c r="HB248" s="51"/>
      <c r="HC248" s="52"/>
      <c r="HD248" s="48">
        <f t="shared" si="144"/>
        <v>0</v>
      </c>
      <c r="HE248" s="136"/>
      <c r="HF248" s="140"/>
      <c r="HG248" s="51"/>
      <c r="HH248" s="50"/>
      <c r="HI248" s="51"/>
      <c r="HJ248" s="50"/>
      <c r="HK248" s="129"/>
      <c r="HL248" s="50"/>
      <c r="HM248" s="51"/>
      <c r="HN248" s="50"/>
      <c r="HO248" s="51"/>
      <c r="HP248" s="50"/>
      <c r="HQ248" s="51"/>
      <c r="HR248" s="52"/>
      <c r="HS248" s="48">
        <f t="shared" si="157"/>
        <v>0</v>
      </c>
      <c r="HT248" s="136"/>
      <c r="HU248" s="140"/>
      <c r="HV248" s="51"/>
      <c r="HW248" s="50"/>
      <c r="HX248" s="51"/>
      <c r="HY248" s="50"/>
      <c r="HZ248" s="129"/>
      <c r="IA248" s="50"/>
      <c r="IB248" s="51"/>
      <c r="IC248" s="50"/>
      <c r="ID248" s="51"/>
      <c r="IE248" s="50"/>
      <c r="IF248" s="129"/>
      <c r="IG248" s="50"/>
      <c r="IH248" s="129"/>
      <c r="II248" s="50"/>
      <c r="IJ248" s="51"/>
      <c r="IK248" s="52"/>
      <c r="IL248" s="48">
        <f t="shared" si="160"/>
        <v>0</v>
      </c>
      <c r="IM248" s="136"/>
      <c r="IN248" s="140"/>
      <c r="IO248" s="51"/>
      <c r="IP248" s="52"/>
      <c r="IQ248" s="48">
        <f t="shared" si="155"/>
        <v>0</v>
      </c>
      <c r="IR248" s="51"/>
      <c r="IS248" s="52"/>
      <c r="IT248" s="48">
        <f t="shared" si="173"/>
        <v>0</v>
      </c>
      <c r="IU248" s="136"/>
      <c r="IV248" s="140"/>
      <c r="IW248" s="51"/>
      <c r="IX248" s="50"/>
      <c r="IY248" s="129"/>
      <c r="IZ248" s="50"/>
      <c r="JA248" s="129"/>
      <c r="JB248" s="50"/>
      <c r="JC248" s="51"/>
      <c r="JD248" s="50"/>
      <c r="JE248" s="51"/>
      <c r="JF248" s="50"/>
      <c r="JG248" s="51"/>
      <c r="JH248" s="52"/>
      <c r="JI248" s="48">
        <f t="shared" si="158"/>
        <v>0</v>
      </c>
      <c r="JJ248" s="136"/>
      <c r="JK248" s="140"/>
      <c r="JL248" s="129"/>
      <c r="JM248" s="50"/>
      <c r="JN248" s="51"/>
      <c r="JO248" s="52"/>
      <c r="JP248" s="48">
        <f t="shared" si="156"/>
        <v>0</v>
      </c>
      <c r="JQ248" s="51"/>
      <c r="JR248" s="52"/>
    </row>
    <row r="249" spans="2:278" ht="15" hidden="1" customHeight="1" x14ac:dyDescent="0.3">
      <c r="B249" s="37">
        <v>9597</v>
      </c>
      <c r="C249" s="30" t="s">
        <v>642</v>
      </c>
      <c r="D249" s="38">
        <v>2011</v>
      </c>
      <c r="E249" s="62">
        <f t="shared" si="149"/>
        <v>17.399999999999999</v>
      </c>
      <c r="F249" s="47" t="s">
        <v>416</v>
      </c>
      <c r="G249" s="47"/>
      <c r="H249" s="47" t="s">
        <v>643</v>
      </c>
      <c r="I249" s="47" t="s">
        <v>644</v>
      </c>
      <c r="J249" s="48">
        <f t="shared" si="174"/>
        <v>0</v>
      </c>
      <c r="K249" s="49"/>
      <c r="L249" s="50"/>
      <c r="M249" s="51"/>
      <c r="N249" s="50"/>
      <c r="O249" s="51"/>
      <c r="P249" s="52"/>
      <c r="Q249" s="48">
        <f t="shared" si="150"/>
        <v>0</v>
      </c>
      <c r="R249" s="49"/>
      <c r="S249" s="52"/>
      <c r="T249" s="48">
        <f t="shared" si="151"/>
        <v>0</v>
      </c>
      <c r="U249" s="49"/>
      <c r="V249" s="50"/>
      <c r="W249" s="51"/>
      <c r="X249" s="52"/>
      <c r="Y249" s="53">
        <f t="shared" si="172"/>
        <v>0</v>
      </c>
      <c r="Z249" s="54"/>
      <c r="AA249" s="55"/>
      <c r="AB249" s="54"/>
      <c r="AC249" s="55"/>
      <c r="AD249" s="114"/>
      <c r="AE249" s="55"/>
      <c r="AF249" s="54"/>
      <c r="AG249" s="55"/>
      <c r="AH249" s="114"/>
      <c r="AI249" s="55"/>
      <c r="AJ249" s="54"/>
      <c r="AK249" s="55"/>
      <c r="AL249" s="148"/>
      <c r="AM249" s="55"/>
      <c r="AN249" s="54"/>
      <c r="AO249" s="88"/>
      <c r="AP249" s="95">
        <f t="shared" si="152"/>
        <v>0</v>
      </c>
      <c r="AQ249" s="97"/>
      <c r="AR249" s="92"/>
      <c r="AS249" s="89">
        <f>AU249+AW249+AY249+BA249+BC249</f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 t="shared" si="162"/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163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>CJ249+CL249+CN249+CP249+CR249+CT249</f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>CW249+CY249+DA249+DC249+DE249</f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 t="shared" si="153"/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101">
        <v>6</v>
      </c>
      <c r="DY249" s="102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154"/>
        <v>0</v>
      </c>
      <c r="EZ249" s="51"/>
      <c r="FA249" s="50"/>
      <c r="FB249" s="51"/>
      <c r="FC249" s="52"/>
      <c r="FD249" s="53">
        <f t="shared" si="161"/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 t="shared" si="169"/>
        <v>0</v>
      </c>
      <c r="FR249" s="122"/>
      <c r="FS249" s="122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>GF249+GH249+GJ249+GL249+GN249</f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>GQ249+GS249+GU249+GW249+GY249+HA249+HC249</f>
        <v>0</v>
      </c>
      <c r="GP249" s="125"/>
      <c r="GQ249" s="125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 t="shared" si="144"/>
        <v>0</v>
      </c>
      <c r="HE249" s="125"/>
      <c r="HF249" s="125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157"/>
        <v>0</v>
      </c>
      <c r="HT249" s="136"/>
      <c r="HU249" s="140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9"/>
      <c r="IG249" s="50"/>
      <c r="IH249" s="129"/>
      <c r="II249" s="50"/>
      <c r="IJ249" s="51"/>
      <c r="IK249" s="52"/>
      <c r="IL249" s="48">
        <f t="shared" si="160"/>
        <v>0</v>
      </c>
      <c r="IM249" s="136"/>
      <c r="IN249" s="140"/>
      <c r="IO249" s="51"/>
      <c r="IP249" s="52"/>
      <c r="IQ249" s="48">
        <f t="shared" si="155"/>
        <v>0</v>
      </c>
      <c r="IR249" s="51"/>
      <c r="IS249" s="52"/>
      <c r="IT249" s="48">
        <f t="shared" si="173"/>
        <v>0</v>
      </c>
      <c r="IU249" s="136"/>
      <c r="IV249" s="140"/>
      <c r="IW249" s="51"/>
      <c r="IX249" s="50"/>
      <c r="IY249" s="51"/>
      <c r="IZ249" s="50"/>
      <c r="JA249" s="129"/>
      <c r="JB249" s="50"/>
      <c r="JC249" s="51"/>
      <c r="JD249" s="50"/>
      <c r="JE249" s="51"/>
      <c r="JF249" s="50"/>
      <c r="JG249" s="51"/>
      <c r="JH249" s="52"/>
      <c r="JI249" s="48">
        <f t="shared" si="158"/>
        <v>0</v>
      </c>
      <c r="JJ249" s="136"/>
      <c r="JK249" s="140"/>
      <c r="JL249" s="51"/>
      <c r="JM249" s="50"/>
      <c r="JN249" s="51"/>
      <c r="JO249" s="52"/>
      <c r="JP249" s="48">
        <f t="shared" si="156"/>
        <v>0</v>
      </c>
      <c r="JQ249" s="51"/>
      <c r="JR249" s="52"/>
    </row>
    <row r="250" spans="2:278" ht="15" hidden="1" customHeight="1" x14ac:dyDescent="0.3">
      <c r="B250" s="37">
        <v>6608</v>
      </c>
      <c r="C250" s="30" t="s">
        <v>245</v>
      </c>
      <c r="D250" s="38">
        <v>2009</v>
      </c>
      <c r="E250" s="62">
        <f t="shared" si="149"/>
        <v>0</v>
      </c>
      <c r="F250" s="47"/>
      <c r="G250" s="47"/>
      <c r="H250" s="47"/>
      <c r="I250" s="47"/>
      <c r="J250" s="48">
        <f t="shared" si="174"/>
        <v>0</v>
      </c>
      <c r="K250" s="49"/>
      <c r="L250" s="50"/>
      <c r="M250" s="51"/>
      <c r="N250" s="50"/>
      <c r="O250" s="51"/>
      <c r="P250" s="52"/>
      <c r="Q250" s="48">
        <f t="shared" si="150"/>
        <v>0</v>
      </c>
      <c r="R250" s="49"/>
      <c r="S250" s="52"/>
      <c r="T250" s="48">
        <f t="shared" si="151"/>
        <v>0</v>
      </c>
      <c r="U250" s="49"/>
      <c r="V250" s="50"/>
      <c r="W250" s="51"/>
      <c r="X250" s="52"/>
      <c r="Y250" s="53">
        <f t="shared" si="172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54"/>
      <c r="AM250" s="55"/>
      <c r="AN250" s="54"/>
      <c r="AO250" s="88"/>
      <c r="AP250" s="95">
        <f t="shared" si="152"/>
        <v>0</v>
      </c>
      <c r="AQ250" s="97"/>
      <c r="AR250" s="92"/>
      <c r="AS250" s="89"/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>
        <f t="shared" si="162"/>
        <v>0</v>
      </c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163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/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/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>
        <f t="shared" si="153"/>
        <v>0</v>
      </c>
      <c r="DG250" s="51"/>
      <c r="DH250" s="50"/>
      <c r="DI250" s="51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51"/>
      <c r="EP250" s="50"/>
      <c r="EQ250" s="51"/>
      <c r="ER250" s="50"/>
      <c r="ES250" s="51"/>
      <c r="ET250" s="50"/>
      <c r="EU250" s="51"/>
      <c r="EV250" s="50"/>
      <c r="EW250" s="51"/>
      <c r="EX250" s="52"/>
      <c r="EY250" s="53">
        <f t="shared" si="154"/>
        <v>0</v>
      </c>
      <c r="EZ250" s="51"/>
      <c r="FA250" s="50"/>
      <c r="FB250" s="51"/>
      <c r="FC250" s="52"/>
      <c r="FD250" s="53">
        <f t="shared" si="161"/>
        <v>0</v>
      </c>
      <c r="FE250" s="51"/>
      <c r="FF250" s="50"/>
      <c r="FG250" s="51"/>
      <c r="FH250" s="50"/>
      <c r="FI250" s="51"/>
      <c r="FJ250" s="50"/>
      <c r="FK250" s="51"/>
      <c r="FL250" s="50"/>
      <c r="FM250" s="51"/>
      <c r="FN250" s="50"/>
      <c r="FO250" s="51"/>
      <c r="FP250" s="52"/>
      <c r="FQ250" s="53">
        <f t="shared" si="169"/>
        <v>0</v>
      </c>
      <c r="FR250" s="153"/>
      <c r="FS250" s="150"/>
      <c r="FT250" s="51"/>
      <c r="FU250" s="50"/>
      <c r="FV250" s="51"/>
      <c r="FW250" s="50"/>
      <c r="FX250" s="51"/>
      <c r="FY250" s="50"/>
      <c r="FZ250" s="51"/>
      <c r="GA250" s="50"/>
      <c r="GB250" s="51"/>
      <c r="GC250" s="52"/>
      <c r="GD250" s="53"/>
      <c r="GE250" s="51"/>
      <c r="GF250" s="50"/>
      <c r="GG250" s="51"/>
      <c r="GH250" s="50"/>
      <c r="GI250" s="51"/>
      <c r="GJ250" s="50"/>
      <c r="GK250" s="51"/>
      <c r="GL250" s="50"/>
      <c r="GM250" s="51"/>
      <c r="GN250" s="52"/>
      <c r="GO250" s="48"/>
      <c r="GP250" s="136"/>
      <c r="GQ250" s="140"/>
      <c r="GR250" s="51"/>
      <c r="GS250" s="50"/>
      <c r="GT250" s="51"/>
      <c r="GU250" s="50"/>
      <c r="GV250" s="129"/>
      <c r="GW250" s="50"/>
      <c r="GX250" s="51"/>
      <c r="GY250" s="50"/>
      <c r="GZ250" s="51"/>
      <c r="HA250" s="50"/>
      <c r="HB250" s="51"/>
      <c r="HC250" s="52"/>
      <c r="HD250" s="48">
        <f t="shared" si="144"/>
        <v>0</v>
      </c>
      <c r="HE250" s="136"/>
      <c r="HF250" s="140"/>
      <c r="HG250" s="51"/>
      <c r="HH250" s="50"/>
      <c r="HI250" s="51"/>
      <c r="HJ250" s="50"/>
      <c r="HK250" s="129"/>
      <c r="HL250" s="50"/>
      <c r="HM250" s="51"/>
      <c r="HN250" s="50"/>
      <c r="HO250" s="51"/>
      <c r="HP250" s="50"/>
      <c r="HQ250" s="51"/>
      <c r="HR250" s="52"/>
      <c r="HS250" s="48">
        <f t="shared" si="157"/>
        <v>0</v>
      </c>
      <c r="HT250" s="136"/>
      <c r="HU250" s="140"/>
      <c r="HV250" s="51"/>
      <c r="HW250" s="50"/>
      <c r="HX250" s="51"/>
      <c r="HY250" s="50"/>
      <c r="HZ250" s="129"/>
      <c r="IA250" s="50"/>
      <c r="IB250" s="51"/>
      <c r="IC250" s="50"/>
      <c r="ID250" s="51"/>
      <c r="IE250" s="50"/>
      <c r="IF250" s="129"/>
      <c r="IG250" s="50"/>
      <c r="IH250" s="129"/>
      <c r="II250" s="50"/>
      <c r="IJ250" s="51"/>
      <c r="IK250" s="52"/>
      <c r="IL250" s="48">
        <f t="shared" si="160"/>
        <v>0</v>
      </c>
      <c r="IM250" s="136"/>
      <c r="IN250" s="140"/>
      <c r="IO250" s="51"/>
      <c r="IP250" s="52"/>
      <c r="IQ250" s="48">
        <f t="shared" si="155"/>
        <v>0</v>
      </c>
      <c r="IR250" s="51"/>
      <c r="IS250" s="52"/>
      <c r="IT250" s="48">
        <f t="shared" si="173"/>
        <v>0</v>
      </c>
      <c r="IU250" s="136"/>
      <c r="IV250" s="140"/>
      <c r="IW250" s="51"/>
      <c r="IX250" s="50"/>
      <c r="IY250" s="129"/>
      <c r="IZ250" s="50"/>
      <c r="JA250" s="129"/>
      <c r="JB250" s="50"/>
      <c r="JC250" s="51"/>
      <c r="JD250" s="50"/>
      <c r="JE250" s="51"/>
      <c r="JF250" s="50"/>
      <c r="JG250" s="51"/>
      <c r="JH250" s="52"/>
      <c r="JI250" s="48">
        <f t="shared" si="158"/>
        <v>0</v>
      </c>
      <c r="JJ250" s="136"/>
      <c r="JK250" s="140"/>
      <c r="JL250" s="129"/>
      <c r="JM250" s="50"/>
      <c r="JN250" s="51"/>
      <c r="JO250" s="52"/>
      <c r="JP250" s="48">
        <f t="shared" si="156"/>
        <v>0</v>
      </c>
      <c r="JQ250" s="51"/>
      <c r="JR250" s="52"/>
    </row>
    <row r="251" spans="2:278" ht="15" hidden="1" customHeight="1" x14ac:dyDescent="0.3">
      <c r="B251" s="37">
        <v>7361</v>
      </c>
      <c r="C251" s="30" t="s">
        <v>236</v>
      </c>
      <c r="D251" s="38">
        <v>2009</v>
      </c>
      <c r="E251" s="62">
        <f t="shared" si="149"/>
        <v>0</v>
      </c>
      <c r="F251" s="47"/>
      <c r="G251" s="47"/>
      <c r="H251" s="47"/>
      <c r="I251" s="47"/>
      <c r="J251" s="48">
        <f t="shared" si="174"/>
        <v>0</v>
      </c>
      <c r="K251" s="49"/>
      <c r="L251" s="50"/>
      <c r="M251" s="51"/>
      <c r="N251" s="50"/>
      <c r="O251" s="51"/>
      <c r="P251" s="52"/>
      <c r="Q251" s="48">
        <f t="shared" si="150"/>
        <v>0</v>
      </c>
      <c r="R251" s="49"/>
      <c r="S251" s="52"/>
      <c r="T251" s="48">
        <f t="shared" si="151"/>
        <v>0</v>
      </c>
      <c r="U251" s="49"/>
      <c r="V251" s="50"/>
      <c r="W251" s="51"/>
      <c r="X251" s="52"/>
      <c r="Y251" s="53">
        <f t="shared" si="172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48"/>
      <c r="AM251" s="55"/>
      <c r="AN251" s="54"/>
      <c r="AO251" s="88"/>
      <c r="AP251" s="95">
        <f t="shared" si="152"/>
        <v>0</v>
      </c>
      <c r="AQ251" s="97"/>
      <c r="AR251" s="92"/>
      <c r="AS251" s="89"/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>
        <f t="shared" si="162"/>
        <v>0</v>
      </c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163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/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/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>
        <f t="shared" si="153"/>
        <v>0</v>
      </c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1"/>
      <c r="ET251" s="50"/>
      <c r="EU251" s="51"/>
      <c r="EV251" s="50"/>
      <c r="EW251" s="51"/>
      <c r="EX251" s="52"/>
      <c r="EY251" s="53">
        <f t="shared" si="154"/>
        <v>0</v>
      </c>
      <c r="EZ251" s="51"/>
      <c r="FA251" s="50"/>
      <c r="FB251" s="51"/>
      <c r="FC251" s="52"/>
      <c r="FD251" s="53">
        <f t="shared" si="161"/>
        <v>0</v>
      </c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>
        <f t="shared" si="169"/>
        <v>0</v>
      </c>
      <c r="FR251" s="153"/>
      <c r="FS251" s="150"/>
      <c r="FT251" s="51"/>
      <c r="FU251" s="50"/>
      <c r="FV251" s="51"/>
      <c r="FW251" s="50"/>
      <c r="FX251" s="51"/>
      <c r="FY251" s="50"/>
      <c r="FZ251" s="51"/>
      <c r="GA251" s="50"/>
      <c r="GB251" s="51"/>
      <c r="GC251" s="52"/>
      <c r="GD251" s="53"/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/>
      <c r="GP251" s="136"/>
      <c r="GQ251" s="140"/>
      <c r="GR251" s="51"/>
      <c r="GS251" s="50"/>
      <c r="GT251" s="51"/>
      <c r="GU251" s="50"/>
      <c r="GV251" s="129"/>
      <c r="GW251" s="50"/>
      <c r="GX251" s="51"/>
      <c r="GY251" s="50"/>
      <c r="GZ251" s="51"/>
      <c r="HA251" s="50"/>
      <c r="HB251" s="51"/>
      <c r="HC251" s="52"/>
      <c r="HD251" s="48">
        <f t="shared" si="144"/>
        <v>0</v>
      </c>
      <c r="HE251" s="136"/>
      <c r="HF251" s="140"/>
      <c r="HG251" s="51"/>
      <c r="HH251" s="50"/>
      <c r="HI251" s="51"/>
      <c r="HJ251" s="50"/>
      <c r="HK251" s="129"/>
      <c r="HL251" s="50"/>
      <c r="HM251" s="51"/>
      <c r="HN251" s="50"/>
      <c r="HO251" s="51"/>
      <c r="HP251" s="50"/>
      <c r="HQ251" s="51"/>
      <c r="HR251" s="52"/>
      <c r="HS251" s="48">
        <f t="shared" si="157"/>
        <v>0</v>
      </c>
      <c r="HT251" s="136"/>
      <c r="HU251" s="140"/>
      <c r="HV251" s="51"/>
      <c r="HW251" s="50"/>
      <c r="HX251" s="51"/>
      <c r="HY251" s="50"/>
      <c r="HZ251" s="129"/>
      <c r="IA251" s="50"/>
      <c r="IB251" s="51"/>
      <c r="IC251" s="50"/>
      <c r="ID251" s="51"/>
      <c r="IE251" s="50"/>
      <c r="IF251" s="129"/>
      <c r="IG251" s="50"/>
      <c r="IH251" s="129"/>
      <c r="II251" s="50"/>
      <c r="IJ251" s="51"/>
      <c r="IK251" s="52"/>
      <c r="IL251" s="48">
        <f t="shared" si="160"/>
        <v>0</v>
      </c>
      <c r="IM251" s="136"/>
      <c r="IN251" s="140"/>
      <c r="IO251" s="51"/>
      <c r="IP251" s="52"/>
      <c r="IQ251" s="48">
        <f t="shared" si="155"/>
        <v>0</v>
      </c>
      <c r="IR251" s="51"/>
      <c r="IS251" s="52"/>
      <c r="IT251" s="48">
        <f t="shared" si="173"/>
        <v>0</v>
      </c>
      <c r="IU251" s="136"/>
      <c r="IV251" s="140"/>
      <c r="IW251" s="51"/>
      <c r="IX251" s="50"/>
      <c r="IY251" s="129"/>
      <c r="IZ251" s="50"/>
      <c r="JA251" s="129"/>
      <c r="JB251" s="50"/>
      <c r="JC251" s="51"/>
      <c r="JD251" s="50"/>
      <c r="JE251" s="51"/>
      <c r="JF251" s="50"/>
      <c r="JG251" s="51"/>
      <c r="JH251" s="52"/>
      <c r="JI251" s="48">
        <f t="shared" si="158"/>
        <v>0</v>
      </c>
      <c r="JJ251" s="136"/>
      <c r="JK251" s="140"/>
      <c r="JL251" s="129"/>
      <c r="JM251" s="50"/>
      <c r="JN251" s="51"/>
      <c r="JO251" s="52"/>
      <c r="JP251" s="48">
        <f t="shared" si="156"/>
        <v>0</v>
      </c>
      <c r="JQ251" s="51"/>
      <c r="JR251" s="52"/>
    </row>
    <row r="252" spans="2:278" ht="15" hidden="1" customHeight="1" x14ac:dyDescent="0.3">
      <c r="B252" s="37">
        <v>177</v>
      </c>
      <c r="C252" s="30" t="s">
        <v>75</v>
      </c>
      <c r="D252" s="39">
        <v>1996</v>
      </c>
      <c r="E252" s="62">
        <f t="shared" si="149"/>
        <v>16.200000000000003</v>
      </c>
      <c r="F252" s="47" t="s">
        <v>427</v>
      </c>
      <c r="G252" s="47"/>
      <c r="H252" s="47" t="s">
        <v>516</v>
      </c>
      <c r="I252" s="47"/>
      <c r="J252" s="48">
        <f t="shared" si="174"/>
        <v>0</v>
      </c>
      <c r="K252" s="49"/>
      <c r="L252" s="50"/>
      <c r="M252" s="51"/>
      <c r="N252" s="50"/>
      <c r="O252" s="51"/>
      <c r="P252" s="52"/>
      <c r="Q252" s="48">
        <f t="shared" si="150"/>
        <v>0</v>
      </c>
      <c r="R252" s="49"/>
      <c r="S252" s="52"/>
      <c r="T252" s="48">
        <f t="shared" si="151"/>
        <v>0</v>
      </c>
      <c r="U252" s="49"/>
      <c r="V252" s="50"/>
      <c r="W252" s="51"/>
      <c r="X252" s="52"/>
      <c r="Y252" s="53">
        <f t="shared" si="172"/>
        <v>16.200000000000003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84">
        <v>7</v>
      </c>
      <c r="AM252" s="85">
        <f>12*0.9*1.5</f>
        <v>16.200000000000003</v>
      </c>
      <c r="AN252" s="54"/>
      <c r="AO252" s="88"/>
      <c r="AP252" s="95">
        <f t="shared" si="152"/>
        <v>0</v>
      </c>
      <c r="AQ252" s="97"/>
      <c r="AR252" s="92"/>
      <c r="AS252" s="89">
        <f>AU252+AW252+AY252+BA252+BC252</f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 t="shared" si="162"/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>BS252+BU252+BW252+BY252+CA252+CC252+CE252</f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18">
        <v>7</v>
      </c>
      <c r="CG252" s="111" t="s">
        <v>65</v>
      </c>
      <c r="CH252" s="53">
        <f>CJ252+CL252+CN252+CP252+CR252+CT252</f>
        <v>0</v>
      </c>
      <c r="CI252" s="51"/>
      <c r="CJ252" s="50"/>
      <c r="CK252" s="51"/>
      <c r="CL252" s="50"/>
      <c r="CM252" s="51"/>
      <c r="CN252" s="50"/>
      <c r="CO252" s="50"/>
      <c r="CP252" s="50"/>
      <c r="CQ252" s="51"/>
      <c r="CR252" s="50"/>
      <c r="CS252" s="51"/>
      <c r="CT252" s="108"/>
      <c r="CU252" s="53">
        <f>CW252+CY252+DA252+DC252+DE252</f>
        <v>0</v>
      </c>
      <c r="CV252" s="51"/>
      <c r="CW252" s="50"/>
      <c r="CX252" s="50"/>
      <c r="CY252" s="50"/>
      <c r="CZ252" s="51"/>
      <c r="DA252" s="50"/>
      <c r="DB252" s="51"/>
      <c r="DC252" s="50"/>
      <c r="DD252" s="51"/>
      <c r="DE252" s="108"/>
      <c r="DF252" s="53">
        <f t="shared" si="153"/>
        <v>0</v>
      </c>
      <c r="DG252" s="51"/>
      <c r="DH252" s="50"/>
      <c r="DI252" s="50"/>
      <c r="DJ252" s="50"/>
      <c r="DK252" s="51"/>
      <c r="DL252" s="108"/>
      <c r="DM252" s="53">
        <f>DO252+DQ252+DS252+DU252+DW252+DY252+EA252+EC252</f>
        <v>0</v>
      </c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0"/>
      <c r="DY252" s="50"/>
      <c r="DZ252" s="51"/>
      <c r="EA252" s="50"/>
      <c r="EB252" s="51"/>
      <c r="EC252" s="108"/>
      <c r="ED252" s="53">
        <f>EF252+EH252+EJ252+EL252+EN252+EP252+ER252+ET252+EV252+EX252</f>
        <v>0</v>
      </c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0"/>
      <c r="EP252" s="50"/>
      <c r="EQ252" s="51"/>
      <c r="ER252" s="50"/>
      <c r="ES252" s="50"/>
      <c r="ET252" s="50"/>
      <c r="EU252" s="50"/>
      <c r="EV252" s="50"/>
      <c r="EW252" s="51"/>
      <c r="EX252" s="108"/>
      <c r="EY252" s="53">
        <f t="shared" si="154"/>
        <v>0</v>
      </c>
      <c r="EZ252" s="51"/>
      <c r="FA252" s="50"/>
      <c r="FB252" s="51"/>
      <c r="FC252" s="108"/>
      <c r="FD252" s="53">
        <f t="shared" si="161"/>
        <v>0</v>
      </c>
      <c r="FE252" s="51"/>
      <c r="FF252" s="50"/>
      <c r="FG252" s="51"/>
      <c r="FH252" s="50"/>
      <c r="FI252" s="51"/>
      <c r="FJ252" s="50"/>
      <c r="FK252" s="50"/>
      <c r="FL252" s="50"/>
      <c r="FM252" s="51"/>
      <c r="FN252" s="50"/>
      <c r="FO252" s="51"/>
      <c r="FP252" s="108"/>
      <c r="FQ252" s="53">
        <f t="shared" si="169"/>
        <v>0</v>
      </c>
      <c r="FR252" s="122"/>
      <c r="FS252" s="122"/>
      <c r="FT252" s="51"/>
      <c r="FU252" s="50"/>
      <c r="FV252" s="51"/>
      <c r="FW252" s="50"/>
      <c r="FX252" s="50"/>
      <c r="FY252" s="50"/>
      <c r="FZ252" s="50"/>
      <c r="GA252" s="50"/>
      <c r="GB252" s="51"/>
      <c r="GC252" s="108"/>
      <c r="GD252" s="53">
        <f>GF252+GH252+GJ252+GL252+GN252</f>
        <v>0</v>
      </c>
      <c r="GE252" s="51"/>
      <c r="GF252" s="50"/>
      <c r="GG252" s="51"/>
      <c r="GH252" s="50"/>
      <c r="GI252" s="51"/>
      <c r="GJ252" s="50"/>
      <c r="GK252" s="50"/>
      <c r="GL252" s="50"/>
      <c r="GM252" s="51"/>
      <c r="GN252" s="108"/>
      <c r="GO252" s="48">
        <f>GQ252+GS252+GU252+GW252+GY252+HA252+HC252</f>
        <v>0</v>
      </c>
      <c r="GP252" s="125"/>
      <c r="GQ252" s="125"/>
      <c r="GR252" s="51"/>
      <c r="GS252" s="50"/>
      <c r="GT252" s="51"/>
      <c r="GU252" s="50"/>
      <c r="GV252" s="50"/>
      <c r="GW252" s="50"/>
      <c r="GX252" s="50"/>
      <c r="GY252" s="50"/>
      <c r="GZ252" s="50"/>
      <c r="HA252" s="50"/>
      <c r="HB252" s="51"/>
      <c r="HC252" s="108"/>
      <c r="HD252" s="48">
        <f t="shared" ref="HD252:HD315" si="175">HF252+HH252+HJ252+HL252+HN252+HP252+HR252</f>
        <v>0</v>
      </c>
      <c r="HE252" s="125"/>
      <c r="HF252" s="125"/>
      <c r="HG252" s="51"/>
      <c r="HH252" s="50"/>
      <c r="HI252" s="51"/>
      <c r="HJ252" s="50"/>
      <c r="HK252" s="50"/>
      <c r="HL252" s="50"/>
      <c r="HM252" s="50"/>
      <c r="HN252" s="50"/>
      <c r="HO252" s="50"/>
      <c r="HP252" s="50"/>
      <c r="HQ252" s="51"/>
      <c r="HR252" s="108"/>
      <c r="HS252" s="48">
        <f t="shared" si="157"/>
        <v>0</v>
      </c>
      <c r="HT252" s="136"/>
      <c r="HU252" s="140"/>
      <c r="HV252" s="51"/>
      <c r="HW252" s="50"/>
      <c r="HX252" s="51"/>
      <c r="HY252" s="50"/>
      <c r="HZ252" s="51"/>
      <c r="IA252" s="50"/>
      <c r="IB252" s="51"/>
      <c r="IC252" s="50"/>
      <c r="ID252" s="51"/>
      <c r="IE252" s="50"/>
      <c r="IF252" s="129"/>
      <c r="IG252" s="50"/>
      <c r="IH252" s="129"/>
      <c r="II252" s="50"/>
      <c r="IJ252" s="51"/>
      <c r="IK252" s="108"/>
      <c r="IL252" s="48">
        <f t="shared" si="160"/>
        <v>0</v>
      </c>
      <c r="IM252" s="136"/>
      <c r="IN252" s="140"/>
      <c r="IO252" s="51"/>
      <c r="IP252" s="108"/>
      <c r="IQ252" s="48">
        <f t="shared" si="155"/>
        <v>0</v>
      </c>
      <c r="IR252" s="51"/>
      <c r="IS252" s="108"/>
      <c r="IT252" s="48">
        <f t="shared" si="173"/>
        <v>0</v>
      </c>
      <c r="IU252" s="136"/>
      <c r="IV252" s="140"/>
      <c r="IW252" s="51"/>
      <c r="IX252" s="50"/>
      <c r="IY252" s="51"/>
      <c r="IZ252" s="50"/>
      <c r="JA252" s="129"/>
      <c r="JB252" s="50"/>
      <c r="JC252" s="51"/>
      <c r="JD252" s="50"/>
      <c r="JE252" s="51"/>
      <c r="JF252" s="50"/>
      <c r="JG252" s="51"/>
      <c r="JH252" s="108"/>
      <c r="JI252" s="48">
        <f t="shared" si="158"/>
        <v>0</v>
      </c>
      <c r="JJ252" s="136"/>
      <c r="JK252" s="140"/>
      <c r="JL252" s="51"/>
      <c r="JM252" s="50"/>
      <c r="JN252" s="51"/>
      <c r="JO252" s="108"/>
      <c r="JP252" s="48">
        <f t="shared" si="156"/>
        <v>0</v>
      </c>
      <c r="JQ252" s="51"/>
      <c r="JR252" s="108"/>
    </row>
    <row r="253" spans="2:278" ht="15" hidden="1" customHeight="1" x14ac:dyDescent="0.3">
      <c r="B253" s="37">
        <v>6349</v>
      </c>
      <c r="C253" s="30" t="s">
        <v>744</v>
      </c>
      <c r="D253" s="38">
        <v>2009</v>
      </c>
      <c r="E253" s="62">
        <f t="shared" si="149"/>
        <v>0</v>
      </c>
      <c r="F253" s="47" t="s">
        <v>490</v>
      </c>
      <c r="G253" s="47"/>
      <c r="H253" s="47" t="s">
        <v>442</v>
      </c>
      <c r="I253" s="47"/>
      <c r="J253" s="48">
        <f t="shared" si="174"/>
        <v>0</v>
      </c>
      <c r="K253" s="49"/>
      <c r="L253" s="50"/>
      <c r="M253" s="51"/>
      <c r="N253" s="50"/>
      <c r="O253" s="51"/>
      <c r="P253" s="52"/>
      <c r="Q253" s="48">
        <f t="shared" si="150"/>
        <v>0</v>
      </c>
      <c r="R253" s="49"/>
      <c r="S253" s="52"/>
      <c r="T253" s="48">
        <f t="shared" si="151"/>
        <v>0</v>
      </c>
      <c r="U253" s="49"/>
      <c r="V253" s="50"/>
      <c r="W253" s="51"/>
      <c r="X253" s="52"/>
      <c r="Y253" s="53">
        <f t="shared" si="172"/>
        <v>0</v>
      </c>
      <c r="Z253" s="169"/>
      <c r="AA253" s="55"/>
      <c r="AB253" s="169"/>
      <c r="AC253" s="55"/>
      <c r="AD253" s="169"/>
      <c r="AE253" s="55"/>
      <c r="AF253" s="169"/>
      <c r="AG253" s="55"/>
      <c r="AH253" s="169"/>
      <c r="AI253" s="55"/>
      <c r="AJ253" s="169"/>
      <c r="AK253" s="55"/>
      <c r="AL253" s="105"/>
      <c r="AM253" s="55"/>
      <c r="AN253" s="169"/>
      <c r="AO253" s="88"/>
      <c r="AP253" s="95">
        <f t="shared" si="152"/>
        <v>0</v>
      </c>
      <c r="AQ253" s="97"/>
      <c r="AR253" s="92"/>
      <c r="AS253" s="89"/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>
        <f t="shared" si="162"/>
        <v>0</v>
      </c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ref="BQ253:BQ284" si="176">BS253+BU253+BW253+BY253+CA253+CC253+CE253+CG253</f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/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/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>
        <f t="shared" si="153"/>
        <v>0</v>
      </c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101"/>
      <c r="EP253" s="102"/>
      <c r="EQ253" s="51"/>
      <c r="ER253" s="50"/>
      <c r="ES253" s="51"/>
      <c r="ET253" s="50"/>
      <c r="EU253" s="51"/>
      <c r="EV253" s="50"/>
      <c r="EW253" s="51"/>
      <c r="EX253" s="52"/>
      <c r="EY253" s="53">
        <f t="shared" si="154"/>
        <v>0</v>
      </c>
      <c r="EZ253" s="51"/>
      <c r="FA253" s="50"/>
      <c r="FB253" s="51"/>
      <c r="FC253" s="52"/>
      <c r="FD253" s="53">
        <f t="shared" si="161"/>
        <v>0</v>
      </c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>
        <f t="shared" si="169"/>
        <v>0</v>
      </c>
      <c r="FR253" s="153"/>
      <c r="FS253" s="150"/>
      <c r="FT253" s="51"/>
      <c r="FU253" s="50"/>
      <c r="FV253" s="51"/>
      <c r="FW253" s="50"/>
      <c r="FX253" s="51"/>
      <c r="FY253" s="50"/>
      <c r="FZ253" s="51"/>
      <c r="GA253" s="50"/>
      <c r="GB253" s="51"/>
      <c r="GC253" s="52"/>
      <c r="GD253" s="53"/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/>
      <c r="GP253" s="136"/>
      <c r="GQ253" s="140"/>
      <c r="GR253" s="51"/>
      <c r="GS253" s="50"/>
      <c r="GT253" s="51"/>
      <c r="GU253" s="50"/>
      <c r="GV253" s="129"/>
      <c r="GW253" s="50"/>
      <c r="GX253" s="51"/>
      <c r="GY253" s="50"/>
      <c r="GZ253" s="51"/>
      <c r="HA253" s="50"/>
      <c r="HB253" s="51"/>
      <c r="HC253" s="52"/>
      <c r="HD253" s="48">
        <f t="shared" si="175"/>
        <v>0</v>
      </c>
      <c r="HE253" s="136"/>
      <c r="HF253" s="140"/>
      <c r="HG253" s="51"/>
      <c r="HH253" s="50"/>
      <c r="HI253" s="51"/>
      <c r="HJ253" s="50"/>
      <c r="HK253" s="129"/>
      <c r="HL253" s="50"/>
      <c r="HM253" s="51"/>
      <c r="HN253" s="50"/>
      <c r="HO253" s="51"/>
      <c r="HP253" s="50"/>
      <c r="HQ253" s="51"/>
      <c r="HR253" s="52"/>
      <c r="HS253" s="48">
        <f t="shared" si="157"/>
        <v>0</v>
      </c>
      <c r="HT253" s="136"/>
      <c r="HU253" s="140"/>
      <c r="HV253" s="51"/>
      <c r="HW253" s="50"/>
      <c r="HX253" s="51"/>
      <c r="HY253" s="50"/>
      <c r="HZ253" s="129"/>
      <c r="IA253" s="50"/>
      <c r="IB253" s="51"/>
      <c r="IC253" s="50"/>
      <c r="ID253" s="51"/>
      <c r="IE253" s="50"/>
      <c r="IF253" s="129"/>
      <c r="IG253" s="50"/>
      <c r="IH253" s="129"/>
      <c r="II253" s="50"/>
      <c r="IJ253" s="51"/>
      <c r="IK253" s="52"/>
      <c r="IL253" s="48">
        <f t="shared" si="160"/>
        <v>0</v>
      </c>
      <c r="IM253" s="136"/>
      <c r="IN253" s="140"/>
      <c r="IO253" s="51"/>
      <c r="IP253" s="52"/>
      <c r="IQ253" s="48">
        <f t="shared" si="155"/>
        <v>0</v>
      </c>
      <c r="IR253" s="51"/>
      <c r="IS253" s="52"/>
      <c r="IT253" s="48">
        <f t="shared" si="173"/>
        <v>0</v>
      </c>
      <c r="IU253" s="136"/>
      <c r="IV253" s="140"/>
      <c r="IW253" s="51"/>
      <c r="IX253" s="50"/>
      <c r="IY253" s="129"/>
      <c r="IZ253" s="50"/>
      <c r="JA253" s="129"/>
      <c r="JB253" s="50"/>
      <c r="JC253" s="51"/>
      <c r="JD253" s="50"/>
      <c r="JE253" s="51"/>
      <c r="JF253" s="50"/>
      <c r="JG253" s="51"/>
      <c r="JH253" s="52"/>
      <c r="JI253" s="48">
        <f t="shared" si="158"/>
        <v>0</v>
      </c>
      <c r="JJ253" s="136"/>
      <c r="JK253" s="140"/>
      <c r="JL253" s="129"/>
      <c r="JM253" s="50"/>
      <c r="JN253" s="51"/>
      <c r="JO253" s="52"/>
      <c r="JP253" s="48">
        <f t="shared" si="156"/>
        <v>0</v>
      </c>
      <c r="JQ253" s="51"/>
      <c r="JR253" s="52"/>
    </row>
    <row r="254" spans="2:278" ht="15" hidden="1" customHeight="1" x14ac:dyDescent="0.3">
      <c r="B254" s="37">
        <v>6832</v>
      </c>
      <c r="C254" s="30" t="s">
        <v>216</v>
      </c>
      <c r="D254" s="38">
        <v>2008</v>
      </c>
      <c r="E254" s="62">
        <f t="shared" si="149"/>
        <v>0</v>
      </c>
      <c r="F254" s="47"/>
      <c r="G254" s="47"/>
      <c r="H254" s="47"/>
      <c r="I254" s="47"/>
      <c r="J254" s="48">
        <f t="shared" si="174"/>
        <v>0</v>
      </c>
      <c r="K254" s="49"/>
      <c r="L254" s="50"/>
      <c r="M254" s="51"/>
      <c r="N254" s="50"/>
      <c r="O254" s="51"/>
      <c r="P254" s="52"/>
      <c r="Q254" s="48">
        <f t="shared" si="150"/>
        <v>0</v>
      </c>
      <c r="R254" s="49"/>
      <c r="S254" s="52"/>
      <c r="T254" s="48">
        <f t="shared" si="151"/>
        <v>0</v>
      </c>
      <c r="U254" s="49"/>
      <c r="V254" s="50"/>
      <c r="W254" s="51"/>
      <c r="X254" s="52"/>
      <c r="Y254" s="53">
        <f t="shared" si="172"/>
        <v>0</v>
      </c>
      <c r="Z254" s="54"/>
      <c r="AA254" s="55"/>
      <c r="AB254" s="54"/>
      <c r="AC254" s="55"/>
      <c r="AD254" s="120"/>
      <c r="AE254" s="55"/>
      <c r="AF254" s="54"/>
      <c r="AG254" s="55"/>
      <c r="AH254" s="120"/>
      <c r="AI254" s="55"/>
      <c r="AJ254" s="54"/>
      <c r="AK254" s="55"/>
      <c r="AL254" s="120"/>
      <c r="AM254" s="55"/>
      <c r="AN254" s="54"/>
      <c r="AO254" s="88"/>
      <c r="AP254" s="95">
        <f t="shared" si="152"/>
        <v>0</v>
      </c>
      <c r="AQ254" s="97"/>
      <c r="AR254" s="92"/>
      <c r="AS254" s="89"/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>
        <f t="shared" si="162"/>
        <v>0</v>
      </c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176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/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/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>
        <f t="shared" si="153"/>
        <v>0</v>
      </c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0"/>
      <c r="ET254" s="50"/>
      <c r="EU254" s="50"/>
      <c r="EV254" s="50"/>
      <c r="EW254" s="51"/>
      <c r="EX254" s="52"/>
      <c r="EY254" s="53">
        <f t="shared" si="154"/>
        <v>0</v>
      </c>
      <c r="EZ254" s="51"/>
      <c r="FA254" s="50"/>
      <c r="FB254" s="51"/>
      <c r="FC254" s="52"/>
      <c r="FD254" s="53">
        <f t="shared" ref="FD254:FD285" si="177">FF254+FH254+FJ254+FL254+FN254+FP254</f>
        <v>0</v>
      </c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>
        <f t="shared" si="169"/>
        <v>0</v>
      </c>
      <c r="FR254" s="153"/>
      <c r="FS254" s="150"/>
      <c r="FT254" s="51"/>
      <c r="FU254" s="50"/>
      <c r="FV254" s="51"/>
      <c r="FW254" s="50"/>
      <c r="FX254" s="51"/>
      <c r="FY254" s="50"/>
      <c r="FZ254" s="51"/>
      <c r="GA254" s="50"/>
      <c r="GB254" s="51"/>
      <c r="GC254" s="52"/>
      <c r="GD254" s="53"/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/>
      <c r="GP254" s="136"/>
      <c r="GQ254" s="140"/>
      <c r="GR254" s="51"/>
      <c r="GS254" s="50"/>
      <c r="GT254" s="51"/>
      <c r="GU254" s="50"/>
      <c r="GV254" s="129"/>
      <c r="GW254" s="50"/>
      <c r="GX254" s="51"/>
      <c r="GY254" s="50"/>
      <c r="GZ254" s="51"/>
      <c r="HA254" s="50"/>
      <c r="HB254" s="51"/>
      <c r="HC254" s="52"/>
      <c r="HD254" s="48">
        <f t="shared" si="175"/>
        <v>0</v>
      </c>
      <c r="HE254" s="136"/>
      <c r="HF254" s="140"/>
      <c r="HG254" s="51"/>
      <c r="HH254" s="50"/>
      <c r="HI254" s="51"/>
      <c r="HJ254" s="50"/>
      <c r="HK254" s="129"/>
      <c r="HL254" s="50"/>
      <c r="HM254" s="51"/>
      <c r="HN254" s="50"/>
      <c r="HO254" s="51"/>
      <c r="HP254" s="50"/>
      <c r="HQ254" s="51"/>
      <c r="HR254" s="52"/>
      <c r="HS254" s="48">
        <f t="shared" si="157"/>
        <v>0</v>
      </c>
      <c r="HT254" s="136"/>
      <c r="HU254" s="140"/>
      <c r="HV254" s="51"/>
      <c r="HW254" s="50"/>
      <c r="HX254" s="51"/>
      <c r="HY254" s="50"/>
      <c r="HZ254" s="129"/>
      <c r="IA254" s="50"/>
      <c r="IB254" s="51"/>
      <c r="IC254" s="50"/>
      <c r="ID254" s="51"/>
      <c r="IE254" s="50"/>
      <c r="IF254" s="129"/>
      <c r="IG254" s="50"/>
      <c r="IH254" s="129"/>
      <c r="II254" s="50"/>
      <c r="IJ254" s="51"/>
      <c r="IK254" s="52"/>
      <c r="IL254" s="48">
        <f t="shared" si="160"/>
        <v>0</v>
      </c>
      <c r="IM254" s="136"/>
      <c r="IN254" s="140"/>
      <c r="IO254" s="51"/>
      <c r="IP254" s="52"/>
      <c r="IQ254" s="48">
        <f t="shared" si="155"/>
        <v>0</v>
      </c>
      <c r="IR254" s="51"/>
      <c r="IS254" s="52"/>
      <c r="IT254" s="48">
        <f t="shared" si="173"/>
        <v>0</v>
      </c>
      <c r="IU254" s="136"/>
      <c r="IV254" s="140"/>
      <c r="IW254" s="51"/>
      <c r="IX254" s="50"/>
      <c r="IY254" s="129"/>
      <c r="IZ254" s="50"/>
      <c r="JA254" s="129"/>
      <c r="JB254" s="50"/>
      <c r="JC254" s="51"/>
      <c r="JD254" s="50"/>
      <c r="JE254" s="51"/>
      <c r="JF254" s="50"/>
      <c r="JG254" s="51"/>
      <c r="JH254" s="52"/>
      <c r="JI254" s="48">
        <f t="shared" si="158"/>
        <v>0</v>
      </c>
      <c r="JJ254" s="136"/>
      <c r="JK254" s="140"/>
      <c r="JL254" s="129"/>
      <c r="JM254" s="50"/>
      <c r="JN254" s="51"/>
      <c r="JO254" s="52"/>
      <c r="JP254" s="48">
        <f t="shared" si="156"/>
        <v>0</v>
      </c>
      <c r="JQ254" s="51"/>
      <c r="JR254" s="52"/>
    </row>
    <row r="255" spans="2:278" ht="15" hidden="1" customHeight="1" x14ac:dyDescent="0.3">
      <c r="B255" s="37">
        <v>9547</v>
      </c>
      <c r="C255" s="30" t="s">
        <v>742</v>
      </c>
      <c r="D255" s="38">
        <v>2009</v>
      </c>
      <c r="E255" s="62">
        <f t="shared" si="149"/>
        <v>0</v>
      </c>
      <c r="F255" s="47" t="s">
        <v>490</v>
      </c>
      <c r="G255" s="47"/>
      <c r="H255" s="47" t="s">
        <v>743</v>
      </c>
      <c r="I255" s="47"/>
      <c r="J255" s="48">
        <f t="shared" si="174"/>
        <v>0</v>
      </c>
      <c r="K255" s="49"/>
      <c r="L255" s="50"/>
      <c r="M255" s="51"/>
      <c r="N255" s="50"/>
      <c r="O255" s="51"/>
      <c r="P255" s="52"/>
      <c r="Q255" s="48">
        <f t="shared" si="150"/>
        <v>0</v>
      </c>
      <c r="R255" s="49"/>
      <c r="S255" s="52"/>
      <c r="T255" s="48">
        <f t="shared" si="151"/>
        <v>0</v>
      </c>
      <c r="U255" s="49"/>
      <c r="V255" s="50"/>
      <c r="W255" s="51"/>
      <c r="X255" s="52"/>
      <c r="Y255" s="53">
        <f t="shared" si="172"/>
        <v>0</v>
      </c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8"/>
      <c r="AP255" s="95">
        <f t="shared" si="152"/>
        <v>0</v>
      </c>
      <c r="AQ255" s="97"/>
      <c r="AR255" s="92"/>
      <c r="AS255" s="89"/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>
        <f t="shared" si="162"/>
        <v>0</v>
      </c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176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/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/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>
        <f t="shared" si="153"/>
        <v>0</v>
      </c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101"/>
      <c r="EP255" s="102"/>
      <c r="EQ255" s="51"/>
      <c r="ER255" s="50"/>
      <c r="ES255" s="51"/>
      <c r="ET255" s="50"/>
      <c r="EU255" s="51"/>
      <c r="EV255" s="50"/>
      <c r="EW255" s="51"/>
      <c r="EX255" s="52"/>
      <c r="EY255" s="53">
        <f t="shared" si="154"/>
        <v>0</v>
      </c>
      <c r="EZ255" s="51"/>
      <c r="FA255" s="50"/>
      <c r="FB255" s="51"/>
      <c r="FC255" s="52"/>
      <c r="FD255" s="53">
        <f t="shared" si="177"/>
        <v>0</v>
      </c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>
        <f t="shared" si="169"/>
        <v>0</v>
      </c>
      <c r="FR255" s="153"/>
      <c r="FS255" s="150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/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/>
      <c r="GP255" s="136"/>
      <c r="GQ255" s="140"/>
      <c r="GR255" s="51"/>
      <c r="GS255" s="50"/>
      <c r="GT255" s="51"/>
      <c r="GU255" s="50"/>
      <c r="GV255" s="129"/>
      <c r="GW255" s="50"/>
      <c r="GX255" s="51"/>
      <c r="GY255" s="50"/>
      <c r="GZ255" s="51"/>
      <c r="HA255" s="50"/>
      <c r="HB255" s="51"/>
      <c r="HC255" s="52"/>
      <c r="HD255" s="48">
        <f t="shared" si="175"/>
        <v>0</v>
      </c>
      <c r="HE255" s="136"/>
      <c r="HF255" s="140"/>
      <c r="HG255" s="51"/>
      <c r="HH255" s="50"/>
      <c r="HI255" s="51"/>
      <c r="HJ255" s="50"/>
      <c r="HK255" s="129"/>
      <c r="HL255" s="50"/>
      <c r="HM255" s="51"/>
      <c r="HN255" s="50"/>
      <c r="HO255" s="51"/>
      <c r="HP255" s="50"/>
      <c r="HQ255" s="51"/>
      <c r="HR255" s="52"/>
      <c r="HS255" s="48">
        <f t="shared" si="157"/>
        <v>0</v>
      </c>
      <c r="HT255" s="136"/>
      <c r="HU255" s="140"/>
      <c r="HV255" s="51"/>
      <c r="HW255" s="50"/>
      <c r="HX255" s="51"/>
      <c r="HY255" s="50"/>
      <c r="HZ255" s="129"/>
      <c r="IA255" s="50"/>
      <c r="IB255" s="51"/>
      <c r="IC255" s="50"/>
      <c r="ID255" s="51"/>
      <c r="IE255" s="50"/>
      <c r="IF255" s="129"/>
      <c r="IG255" s="50"/>
      <c r="IH255" s="129"/>
      <c r="II255" s="50"/>
      <c r="IJ255" s="51"/>
      <c r="IK255" s="52"/>
      <c r="IL255" s="48">
        <f t="shared" si="160"/>
        <v>0</v>
      </c>
      <c r="IM255" s="136"/>
      <c r="IN255" s="140"/>
      <c r="IO255" s="51"/>
      <c r="IP255" s="52"/>
      <c r="IQ255" s="48">
        <f t="shared" si="155"/>
        <v>0</v>
      </c>
      <c r="IR255" s="51"/>
      <c r="IS255" s="52"/>
      <c r="IT255" s="48">
        <f t="shared" si="173"/>
        <v>0</v>
      </c>
      <c r="IU255" s="136"/>
      <c r="IV255" s="140"/>
      <c r="IW255" s="51"/>
      <c r="IX255" s="50"/>
      <c r="IY255" s="129"/>
      <c r="IZ255" s="50"/>
      <c r="JA255" s="129"/>
      <c r="JB255" s="50"/>
      <c r="JC255" s="51"/>
      <c r="JD255" s="50"/>
      <c r="JE255" s="51"/>
      <c r="JF255" s="50"/>
      <c r="JG255" s="51"/>
      <c r="JH255" s="52"/>
      <c r="JI255" s="48">
        <f t="shared" si="158"/>
        <v>0</v>
      </c>
      <c r="JJ255" s="136"/>
      <c r="JK255" s="140"/>
      <c r="JL255" s="129"/>
      <c r="JM255" s="50"/>
      <c r="JN255" s="51"/>
      <c r="JO255" s="52"/>
      <c r="JP255" s="48">
        <f t="shared" si="156"/>
        <v>0</v>
      </c>
      <c r="JQ255" s="51"/>
      <c r="JR255" s="52"/>
    </row>
    <row r="256" spans="2:278" ht="15" hidden="1" customHeight="1" x14ac:dyDescent="0.3">
      <c r="B256" s="37">
        <v>9868</v>
      </c>
      <c r="C256" s="30" t="s">
        <v>604</v>
      </c>
      <c r="D256" s="38">
        <v>2012</v>
      </c>
      <c r="E256" s="62">
        <f t="shared" si="149"/>
        <v>15.6</v>
      </c>
      <c r="F256" s="47" t="s">
        <v>408</v>
      </c>
      <c r="G256" s="47"/>
      <c r="H256" s="47" t="s">
        <v>421</v>
      </c>
      <c r="I256" s="47" t="s">
        <v>606</v>
      </c>
      <c r="J256" s="48">
        <f t="shared" si="174"/>
        <v>0</v>
      </c>
      <c r="K256" s="49"/>
      <c r="L256" s="50"/>
      <c r="M256" s="51"/>
      <c r="N256" s="50"/>
      <c r="O256" s="51"/>
      <c r="P256" s="52"/>
      <c r="Q256" s="48">
        <f t="shared" si="150"/>
        <v>0</v>
      </c>
      <c r="R256" s="49"/>
      <c r="S256" s="52"/>
      <c r="T256" s="48">
        <f t="shared" si="151"/>
        <v>0</v>
      </c>
      <c r="U256" s="49"/>
      <c r="V256" s="50"/>
      <c r="W256" s="51"/>
      <c r="X256" s="52"/>
      <c r="Y256" s="53">
        <f t="shared" si="172"/>
        <v>0</v>
      </c>
      <c r="Z256" s="120"/>
      <c r="AA256" s="55"/>
      <c r="AB256" s="120"/>
      <c r="AC256" s="55"/>
      <c r="AD256" s="120"/>
      <c r="AE256" s="55"/>
      <c r="AF256" s="120"/>
      <c r="AG256" s="55"/>
      <c r="AH256" s="120"/>
      <c r="AI256" s="55"/>
      <c r="AJ256" s="120"/>
      <c r="AK256" s="55"/>
      <c r="AL256" s="120"/>
      <c r="AM256" s="55"/>
      <c r="AN256" s="120"/>
      <c r="AO256" s="88"/>
      <c r="AP256" s="95">
        <f t="shared" si="152"/>
        <v>0</v>
      </c>
      <c r="AQ256" s="97"/>
      <c r="AR256" s="92"/>
      <c r="AS256" s="89">
        <f t="shared" ref="AS256:AS261" si="178">AU256+AW256+AY256+BA256+BC256</f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 t="shared" si="162"/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176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 t="shared" ref="CH256:CH261" si="179">CJ256+CL256+CN256+CP256+CR256+CT256</f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 t="shared" ref="CU256:CU261" si="180">CW256+CY256+DA256+DC256+DE256</f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 t="shared" si="153"/>
        <v>0</v>
      </c>
      <c r="DG256" s="51"/>
      <c r="DH256" s="50"/>
      <c r="DI256" s="51"/>
      <c r="DJ256" s="50"/>
      <c r="DK256" s="51"/>
      <c r="DL256" s="52"/>
      <c r="DM256" s="53">
        <f t="shared" ref="DM256:DM261" si="181"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 t="shared" ref="ED256:ED261" si="182"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154"/>
        <v>0</v>
      </c>
      <c r="EZ256" s="51"/>
      <c r="FA256" s="50"/>
      <c r="FB256" s="51"/>
      <c r="FC256" s="52"/>
      <c r="FD256" s="53">
        <f t="shared" si="177"/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 t="shared" si="169"/>
        <v>0</v>
      </c>
      <c r="FR256" s="122"/>
      <c r="FS256" s="122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>GF256+GH256+GJ256+GL256+GN256</f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>GQ256+GS256+GU256+GW256+GY256+HA256+HC256</f>
        <v>0</v>
      </c>
      <c r="GP256" s="125"/>
      <c r="GQ256" s="125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 t="shared" si="175"/>
        <v>0</v>
      </c>
      <c r="HE256" s="125"/>
      <c r="HF256" s="125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157"/>
        <v>0</v>
      </c>
      <c r="HT256" s="136"/>
      <c r="HU256" s="140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9"/>
      <c r="IG256" s="50"/>
      <c r="IH256" s="129"/>
      <c r="II256" s="50"/>
      <c r="IJ256" s="51"/>
      <c r="IK256" s="52"/>
      <c r="IL256" s="48">
        <f t="shared" si="160"/>
        <v>0</v>
      </c>
      <c r="IM256" s="136"/>
      <c r="IN256" s="140"/>
      <c r="IO256" s="51"/>
      <c r="IP256" s="52"/>
      <c r="IQ256" s="48">
        <f t="shared" si="155"/>
        <v>0</v>
      </c>
      <c r="IR256" s="51"/>
      <c r="IS256" s="52"/>
      <c r="IT256" s="48">
        <f t="shared" si="173"/>
        <v>0</v>
      </c>
      <c r="IU256" s="136"/>
      <c r="IV256" s="140"/>
      <c r="IW256" s="51"/>
      <c r="IX256" s="50"/>
      <c r="IY256" s="51"/>
      <c r="IZ256" s="50"/>
      <c r="JA256" s="129"/>
      <c r="JB256" s="50"/>
      <c r="JC256" s="51"/>
      <c r="JD256" s="50"/>
      <c r="JE256" s="51"/>
      <c r="JF256" s="50"/>
      <c r="JG256" s="51"/>
      <c r="JH256" s="52"/>
      <c r="JI256" s="48">
        <f t="shared" si="158"/>
        <v>0</v>
      </c>
      <c r="JJ256" s="136"/>
      <c r="JK256" s="140"/>
      <c r="JL256" s="51"/>
      <c r="JM256" s="50"/>
      <c r="JN256" s="51"/>
      <c r="JO256" s="52"/>
      <c r="JP256" s="48">
        <f t="shared" si="156"/>
        <v>0</v>
      </c>
      <c r="JQ256" s="51"/>
      <c r="JR256" s="52"/>
    </row>
    <row r="257" spans="2:278" ht="15" hidden="1" customHeight="1" x14ac:dyDescent="0.3">
      <c r="B257" s="37">
        <v>3736</v>
      </c>
      <c r="C257" s="30" t="s">
        <v>924</v>
      </c>
      <c r="D257" s="38">
        <v>2002</v>
      </c>
      <c r="E257" s="62">
        <f t="shared" si="149"/>
        <v>15.399999999999999</v>
      </c>
      <c r="F257" s="47" t="s">
        <v>922</v>
      </c>
      <c r="G257" s="47"/>
      <c r="H257" s="47" t="s">
        <v>925</v>
      </c>
      <c r="I257" s="47"/>
      <c r="J257" s="48">
        <f t="shared" si="174"/>
        <v>0</v>
      </c>
      <c r="K257" s="49"/>
      <c r="L257" s="50"/>
      <c r="M257" s="51"/>
      <c r="N257" s="50"/>
      <c r="O257" s="51"/>
      <c r="P257" s="52"/>
      <c r="Q257" s="48">
        <f t="shared" si="150"/>
        <v>0</v>
      </c>
      <c r="R257" s="49"/>
      <c r="S257" s="52"/>
      <c r="T257" s="48">
        <f t="shared" si="151"/>
        <v>0</v>
      </c>
      <c r="U257" s="49"/>
      <c r="V257" s="50"/>
      <c r="W257" s="51"/>
      <c r="X257" s="52"/>
      <c r="Y257" s="53">
        <f t="shared" si="172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5">
        <f t="shared" si="152"/>
        <v>0</v>
      </c>
      <c r="AQ257" s="97"/>
      <c r="AR257" s="92"/>
      <c r="AS257" s="89">
        <f t="shared" si="178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>
        <f t="shared" si="162"/>
        <v>0</v>
      </c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>
        <f t="shared" si="176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>
        <f t="shared" si="179"/>
        <v>0</v>
      </c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>
        <f t="shared" si="180"/>
        <v>0</v>
      </c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>
        <f t="shared" si="153"/>
        <v>0</v>
      </c>
      <c r="DG257" s="51"/>
      <c r="DH257" s="50"/>
      <c r="DI257" s="51"/>
      <c r="DJ257" s="50"/>
      <c r="DK257" s="51"/>
      <c r="DL257" s="52"/>
      <c r="DM257" s="53">
        <f t="shared" si="181"/>
        <v>0</v>
      </c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>
        <f t="shared" si="182"/>
        <v>0</v>
      </c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0"/>
      <c r="ET257" s="50"/>
      <c r="EU257" s="50"/>
      <c r="EV257" s="50"/>
      <c r="EW257" s="51"/>
      <c r="EX257" s="52"/>
      <c r="EY257" s="53">
        <f t="shared" si="154"/>
        <v>0</v>
      </c>
      <c r="EZ257" s="51"/>
      <c r="FA257" s="50"/>
      <c r="FB257" s="51"/>
      <c r="FC257" s="52"/>
      <c r="FD257" s="53">
        <f t="shared" si="177"/>
        <v>0</v>
      </c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>
        <f t="shared" ref="FQ257:FQ288" si="183">FS257+FU257+FW257+FY257+GA257+GC257</f>
        <v>0</v>
      </c>
      <c r="FR257" s="153"/>
      <c r="FS257" s="150"/>
      <c r="FT257" s="51"/>
      <c r="FU257" s="50"/>
      <c r="FV257" s="51"/>
      <c r="FW257" s="50"/>
      <c r="FX257" s="51"/>
      <c r="FY257" s="50"/>
      <c r="FZ257" s="51"/>
      <c r="GA257" s="50"/>
      <c r="GB257" s="51"/>
      <c r="GC257" s="52"/>
      <c r="GD257" s="53">
        <f>GF257+GH257+GJ257+GL257+GN257</f>
        <v>0</v>
      </c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>
        <f>GQ257+GS257+GU257+GW257+GY257+HA257+HC257</f>
        <v>0</v>
      </c>
      <c r="GP257" s="136"/>
      <c r="GQ257" s="140"/>
      <c r="GR257" s="51"/>
      <c r="GS257" s="50"/>
      <c r="GT257" s="51"/>
      <c r="GU257" s="50"/>
      <c r="GV257" s="129"/>
      <c r="GW257" s="50"/>
      <c r="GX257" s="51"/>
      <c r="GY257" s="50"/>
      <c r="GZ257" s="51"/>
      <c r="HA257" s="50"/>
      <c r="HB257" s="51"/>
      <c r="HC257" s="52"/>
      <c r="HD257" s="48">
        <f t="shared" si="175"/>
        <v>0</v>
      </c>
      <c r="HE257" s="136"/>
      <c r="HF257" s="140"/>
      <c r="HG257" s="51"/>
      <c r="HH257" s="50"/>
      <c r="HI257" s="51"/>
      <c r="HJ257" s="50"/>
      <c r="HK257" s="129"/>
      <c r="HL257" s="50"/>
      <c r="HM257" s="51"/>
      <c r="HN257" s="50"/>
      <c r="HO257" s="51"/>
      <c r="HP257" s="50"/>
      <c r="HQ257" s="51"/>
      <c r="HR257" s="52"/>
      <c r="HS257" s="48">
        <f t="shared" si="157"/>
        <v>0</v>
      </c>
      <c r="HT257" s="136"/>
      <c r="HU257" s="140"/>
      <c r="HV257" s="51"/>
      <c r="HW257" s="50"/>
      <c r="HX257" s="51"/>
      <c r="HY257" s="50"/>
      <c r="HZ257" s="129"/>
      <c r="IA257" s="50"/>
      <c r="IB257" s="51"/>
      <c r="IC257" s="50"/>
      <c r="ID257" s="51"/>
      <c r="IE257" s="50"/>
      <c r="IF257" s="129"/>
      <c r="IG257" s="50"/>
      <c r="IH257" s="129"/>
      <c r="II257" s="50"/>
      <c r="IJ257" s="51"/>
      <c r="IK257" s="52"/>
      <c r="IL257" s="48">
        <f t="shared" si="160"/>
        <v>0</v>
      </c>
      <c r="IM257" s="136"/>
      <c r="IN257" s="140"/>
      <c r="IO257" s="51"/>
      <c r="IP257" s="52"/>
      <c r="IQ257" s="48">
        <f t="shared" si="155"/>
        <v>0</v>
      </c>
      <c r="IR257" s="51"/>
      <c r="IS257" s="52"/>
      <c r="IT257" s="48">
        <f t="shared" si="173"/>
        <v>0</v>
      </c>
      <c r="IU257" s="136"/>
      <c r="IV257" s="140"/>
      <c r="IW257" s="51"/>
      <c r="IX257" s="50"/>
      <c r="IY257" s="129"/>
      <c r="IZ257" s="50"/>
      <c r="JA257" s="129"/>
      <c r="JB257" s="50"/>
      <c r="JC257" s="51"/>
      <c r="JD257" s="50"/>
      <c r="JE257" s="51"/>
      <c r="JF257" s="50"/>
      <c r="JG257" s="51"/>
      <c r="JH257" s="52"/>
      <c r="JI257" s="48">
        <f t="shared" si="158"/>
        <v>15.399999999999999</v>
      </c>
      <c r="JJ257" s="136"/>
      <c r="JK257" s="140"/>
      <c r="JL257" s="129"/>
      <c r="JM257" s="50"/>
      <c r="JN257" s="51">
        <v>6</v>
      </c>
      <c r="JO257" s="52">
        <f>22*0.7</f>
        <v>15.399999999999999</v>
      </c>
      <c r="JP257" s="48">
        <f t="shared" si="156"/>
        <v>0</v>
      </c>
      <c r="JQ257" s="51"/>
      <c r="JR257" s="52"/>
    </row>
    <row r="258" spans="2:278" ht="15" hidden="1" customHeight="1" x14ac:dyDescent="0.3">
      <c r="B258" s="37">
        <v>6873</v>
      </c>
      <c r="C258" s="30" t="s">
        <v>921</v>
      </c>
      <c r="D258" s="38">
        <v>1991</v>
      </c>
      <c r="E258" s="62">
        <f t="shared" si="149"/>
        <v>15.399999999999999</v>
      </c>
      <c r="F258" s="47" t="s">
        <v>922</v>
      </c>
      <c r="G258" s="47"/>
      <c r="H258" s="47" t="s">
        <v>923</v>
      </c>
      <c r="I258" s="47"/>
      <c r="J258" s="48">
        <f t="shared" si="174"/>
        <v>0</v>
      </c>
      <c r="K258" s="49"/>
      <c r="L258" s="50"/>
      <c r="M258" s="51"/>
      <c r="N258" s="50"/>
      <c r="O258" s="51"/>
      <c r="P258" s="52"/>
      <c r="Q258" s="48">
        <f t="shared" si="150"/>
        <v>0</v>
      </c>
      <c r="R258" s="49"/>
      <c r="S258" s="52"/>
      <c r="T258" s="48">
        <f t="shared" si="151"/>
        <v>0</v>
      </c>
      <c r="U258" s="49"/>
      <c r="V258" s="50"/>
      <c r="W258" s="51"/>
      <c r="X258" s="52"/>
      <c r="Y258" s="53">
        <f t="shared" si="172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5">
        <f t="shared" si="152"/>
        <v>0</v>
      </c>
      <c r="AQ258" s="97"/>
      <c r="AR258" s="92"/>
      <c r="AS258" s="89">
        <f t="shared" si="178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>
        <f t="shared" si="162"/>
        <v>0</v>
      </c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176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>
        <f t="shared" si="179"/>
        <v>0</v>
      </c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>
        <f t="shared" si="180"/>
        <v>0</v>
      </c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>
        <f t="shared" si="153"/>
        <v>0</v>
      </c>
      <c r="DG258" s="51"/>
      <c r="DH258" s="50"/>
      <c r="DI258" s="51"/>
      <c r="DJ258" s="50"/>
      <c r="DK258" s="51"/>
      <c r="DL258" s="52"/>
      <c r="DM258" s="53">
        <f t="shared" si="181"/>
        <v>0</v>
      </c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>
        <f t="shared" si="182"/>
        <v>0</v>
      </c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0"/>
      <c r="ET258" s="50"/>
      <c r="EU258" s="50"/>
      <c r="EV258" s="50"/>
      <c r="EW258" s="51"/>
      <c r="EX258" s="52"/>
      <c r="EY258" s="53">
        <f t="shared" si="154"/>
        <v>0</v>
      </c>
      <c r="EZ258" s="51"/>
      <c r="FA258" s="50"/>
      <c r="FB258" s="51"/>
      <c r="FC258" s="52"/>
      <c r="FD258" s="53">
        <f t="shared" si="177"/>
        <v>0</v>
      </c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>
        <f t="shared" si="183"/>
        <v>0</v>
      </c>
      <c r="FR258" s="153"/>
      <c r="FS258" s="150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>
        <f>GF258+GH258+GJ258+GL258+GN258</f>
        <v>0</v>
      </c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>
        <f>GQ258+GS258+GU258+GW258+GY258+HA258+HC258</f>
        <v>0</v>
      </c>
      <c r="GP258" s="136"/>
      <c r="GQ258" s="140"/>
      <c r="GR258" s="51"/>
      <c r="GS258" s="50"/>
      <c r="GT258" s="51"/>
      <c r="GU258" s="50"/>
      <c r="GV258" s="129"/>
      <c r="GW258" s="50"/>
      <c r="GX258" s="51"/>
      <c r="GY258" s="50"/>
      <c r="GZ258" s="51"/>
      <c r="HA258" s="50"/>
      <c r="HB258" s="51"/>
      <c r="HC258" s="52"/>
      <c r="HD258" s="48">
        <f t="shared" si="175"/>
        <v>0</v>
      </c>
      <c r="HE258" s="136"/>
      <c r="HF258" s="140"/>
      <c r="HG258" s="51"/>
      <c r="HH258" s="50"/>
      <c r="HI258" s="51"/>
      <c r="HJ258" s="50"/>
      <c r="HK258" s="129"/>
      <c r="HL258" s="50"/>
      <c r="HM258" s="51"/>
      <c r="HN258" s="50"/>
      <c r="HO258" s="51"/>
      <c r="HP258" s="50"/>
      <c r="HQ258" s="51"/>
      <c r="HR258" s="52"/>
      <c r="HS258" s="48">
        <f t="shared" si="157"/>
        <v>0</v>
      </c>
      <c r="HT258" s="136"/>
      <c r="HU258" s="140"/>
      <c r="HV258" s="51"/>
      <c r="HW258" s="50"/>
      <c r="HX258" s="51"/>
      <c r="HY258" s="50"/>
      <c r="HZ258" s="129"/>
      <c r="IA258" s="50"/>
      <c r="IB258" s="51"/>
      <c r="IC258" s="50"/>
      <c r="ID258" s="51"/>
      <c r="IE258" s="50"/>
      <c r="IF258" s="129"/>
      <c r="IG258" s="50"/>
      <c r="IH258" s="129"/>
      <c r="II258" s="50"/>
      <c r="IJ258" s="51"/>
      <c r="IK258" s="52"/>
      <c r="IL258" s="48">
        <f t="shared" si="160"/>
        <v>0</v>
      </c>
      <c r="IM258" s="136"/>
      <c r="IN258" s="140"/>
      <c r="IO258" s="51"/>
      <c r="IP258" s="52"/>
      <c r="IQ258" s="48">
        <f t="shared" si="155"/>
        <v>0</v>
      </c>
      <c r="IR258" s="51"/>
      <c r="IS258" s="52"/>
      <c r="IT258" s="48">
        <f t="shared" si="173"/>
        <v>0</v>
      </c>
      <c r="IU258" s="136"/>
      <c r="IV258" s="140"/>
      <c r="IW258" s="51"/>
      <c r="IX258" s="50"/>
      <c r="IY258" s="129"/>
      <c r="IZ258" s="50"/>
      <c r="JA258" s="129"/>
      <c r="JB258" s="50"/>
      <c r="JC258" s="51"/>
      <c r="JD258" s="50"/>
      <c r="JE258" s="51"/>
      <c r="JF258" s="50"/>
      <c r="JG258" s="51"/>
      <c r="JH258" s="52"/>
      <c r="JI258" s="48">
        <f t="shared" si="158"/>
        <v>15.399999999999999</v>
      </c>
      <c r="JJ258" s="136"/>
      <c r="JK258" s="140"/>
      <c r="JL258" s="129"/>
      <c r="JM258" s="50"/>
      <c r="JN258" s="51">
        <v>6</v>
      </c>
      <c r="JO258" s="52">
        <f>22*0.7</f>
        <v>15.399999999999999</v>
      </c>
      <c r="JP258" s="48">
        <f t="shared" si="156"/>
        <v>0</v>
      </c>
      <c r="JQ258" s="51"/>
      <c r="JR258" s="52"/>
    </row>
    <row r="259" spans="2:278" ht="15" hidden="1" customHeight="1" x14ac:dyDescent="0.3">
      <c r="B259" s="37">
        <v>3135</v>
      </c>
      <c r="C259" s="30" t="s">
        <v>914</v>
      </c>
      <c r="D259" s="38">
        <v>2001</v>
      </c>
      <c r="E259" s="62">
        <f t="shared" si="149"/>
        <v>15</v>
      </c>
      <c r="F259" s="47" t="s">
        <v>529</v>
      </c>
      <c r="G259" s="47"/>
      <c r="H259" s="47" t="s">
        <v>585</v>
      </c>
      <c r="I259" s="47" t="s">
        <v>584</v>
      </c>
      <c r="J259" s="48">
        <f t="shared" si="174"/>
        <v>0</v>
      </c>
      <c r="K259" s="49"/>
      <c r="L259" s="50"/>
      <c r="M259" s="51"/>
      <c r="N259" s="50"/>
      <c r="O259" s="51"/>
      <c r="P259" s="52"/>
      <c r="Q259" s="48">
        <f t="shared" si="150"/>
        <v>0</v>
      </c>
      <c r="R259" s="49"/>
      <c r="S259" s="52"/>
      <c r="T259" s="48">
        <f t="shared" si="151"/>
        <v>0</v>
      </c>
      <c r="U259" s="49"/>
      <c r="V259" s="50"/>
      <c r="W259" s="51"/>
      <c r="X259" s="52"/>
      <c r="Y259" s="53">
        <f t="shared" si="172"/>
        <v>0</v>
      </c>
      <c r="Z259" s="54"/>
      <c r="AA259" s="55"/>
      <c r="AB259" s="54"/>
      <c r="AC259" s="55"/>
      <c r="AD259" s="54"/>
      <c r="AE259" s="55"/>
      <c r="AF259" s="120"/>
      <c r="AG259" s="55"/>
      <c r="AH259" s="54"/>
      <c r="AI259" s="55"/>
      <c r="AJ259" s="54"/>
      <c r="AK259" s="55"/>
      <c r="AL259" s="54"/>
      <c r="AM259" s="55"/>
      <c r="AN259" s="54"/>
      <c r="AO259" s="88"/>
      <c r="AP259" s="95">
        <f t="shared" si="152"/>
        <v>0</v>
      </c>
      <c r="AQ259" s="97"/>
      <c r="AR259" s="92"/>
      <c r="AS259" s="89">
        <f t="shared" si="178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>
        <f t="shared" si="162"/>
        <v>0</v>
      </c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176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>
        <f t="shared" si="179"/>
        <v>0</v>
      </c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>
        <f t="shared" si="180"/>
        <v>0</v>
      </c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>
        <f t="shared" si="153"/>
        <v>0</v>
      </c>
      <c r="DG259" s="51"/>
      <c r="DH259" s="50"/>
      <c r="DI259" s="51"/>
      <c r="DJ259" s="50"/>
      <c r="DK259" s="51"/>
      <c r="DL259" s="52"/>
      <c r="DM259" s="53">
        <f t="shared" si="181"/>
        <v>0</v>
      </c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1"/>
      <c r="DY259" s="50"/>
      <c r="DZ259" s="51"/>
      <c r="EA259" s="50"/>
      <c r="EB259" s="51"/>
      <c r="EC259" s="52"/>
      <c r="ED259" s="53">
        <f t="shared" si="182"/>
        <v>0</v>
      </c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1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154"/>
        <v>0</v>
      </c>
      <c r="EZ259" s="51"/>
      <c r="FA259" s="50"/>
      <c r="FB259" s="51"/>
      <c r="FC259" s="52"/>
      <c r="FD259" s="53">
        <f t="shared" si="177"/>
        <v>0</v>
      </c>
      <c r="FE259" s="51"/>
      <c r="FF259" s="50"/>
      <c r="FG259" s="51"/>
      <c r="FH259" s="50"/>
      <c r="FI259" s="51"/>
      <c r="FJ259" s="50"/>
      <c r="FK259" s="51"/>
      <c r="FL259" s="50"/>
      <c r="FM259" s="51"/>
      <c r="FN259" s="50"/>
      <c r="FO259" s="51"/>
      <c r="FP259" s="52"/>
      <c r="FQ259" s="53">
        <f t="shared" si="183"/>
        <v>0</v>
      </c>
      <c r="FR259" s="153"/>
      <c r="FS259" s="150"/>
      <c r="FT259" s="51"/>
      <c r="FU259" s="50"/>
      <c r="FV259" s="51"/>
      <c r="FW259" s="50"/>
      <c r="FX259" s="51"/>
      <c r="FY259" s="50"/>
      <c r="FZ259" s="76"/>
      <c r="GA259" s="75"/>
      <c r="GB259" s="51"/>
      <c r="GC259" s="52"/>
      <c r="GD259" s="53">
        <f>GF259+GH259+GJ259+GL259+GN259</f>
        <v>0</v>
      </c>
      <c r="GE259" s="51"/>
      <c r="GF259" s="50"/>
      <c r="GG259" s="51"/>
      <c r="GH259" s="50"/>
      <c r="GI259" s="51"/>
      <c r="GJ259" s="50"/>
      <c r="GK259" s="51"/>
      <c r="GL259" s="50"/>
      <c r="GM259" s="51"/>
      <c r="GN259" s="52"/>
      <c r="GO259" s="48">
        <f>GQ259+GS259+GU259+GW259+GY259+HA259+HC259</f>
        <v>0</v>
      </c>
      <c r="GP259" s="136"/>
      <c r="GQ259" s="140"/>
      <c r="GR259" s="51"/>
      <c r="GS259" s="50"/>
      <c r="GT259" s="51"/>
      <c r="GU259" s="50"/>
      <c r="GV259" s="129"/>
      <c r="GW259" s="50"/>
      <c r="GX259" s="51"/>
      <c r="GY259" s="50"/>
      <c r="GZ259" s="76"/>
      <c r="HA259" s="75"/>
      <c r="HB259" s="51"/>
      <c r="HC259" s="52"/>
      <c r="HD259" s="48">
        <f t="shared" si="175"/>
        <v>0</v>
      </c>
      <c r="HE259" s="136"/>
      <c r="HF259" s="140"/>
      <c r="HG259" s="51"/>
      <c r="HH259" s="50"/>
      <c r="HI259" s="51"/>
      <c r="HJ259" s="50"/>
      <c r="HK259" s="129"/>
      <c r="HL259" s="50"/>
      <c r="HM259" s="51"/>
      <c r="HN259" s="50"/>
      <c r="HO259" s="76"/>
      <c r="HP259" s="75"/>
      <c r="HQ259" s="51"/>
      <c r="HR259" s="52"/>
      <c r="HS259" s="48">
        <f t="shared" si="157"/>
        <v>0</v>
      </c>
      <c r="HT259" s="136"/>
      <c r="HU259" s="140"/>
      <c r="HV259" s="51"/>
      <c r="HW259" s="50"/>
      <c r="HX259" s="51"/>
      <c r="HY259" s="50"/>
      <c r="HZ259" s="129"/>
      <c r="IA259" s="50"/>
      <c r="IB259" s="51"/>
      <c r="IC259" s="50"/>
      <c r="ID259" s="51"/>
      <c r="IE259" s="50"/>
      <c r="IF259" s="131"/>
      <c r="IG259" s="75"/>
      <c r="IH259" s="131"/>
      <c r="II259" s="75"/>
      <c r="IJ259" s="51"/>
      <c r="IK259" s="52"/>
      <c r="IL259" s="48">
        <f t="shared" si="160"/>
        <v>0</v>
      </c>
      <c r="IM259" s="136"/>
      <c r="IN259" s="140"/>
      <c r="IO259" s="51"/>
      <c r="IP259" s="52"/>
      <c r="IQ259" s="48">
        <f t="shared" si="155"/>
        <v>0</v>
      </c>
      <c r="IR259" s="51"/>
      <c r="IS259" s="52"/>
      <c r="IT259" s="48">
        <f t="shared" si="173"/>
        <v>15</v>
      </c>
      <c r="IU259" s="136"/>
      <c r="IV259" s="140"/>
      <c r="IW259" s="51"/>
      <c r="IX259" s="50"/>
      <c r="IY259" s="129">
        <v>8</v>
      </c>
      <c r="IZ259" s="50">
        <f>15</f>
        <v>15</v>
      </c>
      <c r="JA259" s="129"/>
      <c r="JB259" s="50"/>
      <c r="JC259" s="51"/>
      <c r="JD259" s="50"/>
      <c r="JE259" s="51"/>
      <c r="JF259" s="50"/>
      <c r="JG259" s="51"/>
      <c r="JH259" s="52"/>
      <c r="JI259" s="48">
        <f t="shared" si="158"/>
        <v>0</v>
      </c>
      <c r="JJ259" s="136"/>
      <c r="JK259" s="140"/>
      <c r="JL259" s="129"/>
      <c r="JM259" s="50"/>
      <c r="JN259" s="51"/>
      <c r="JO259" s="52"/>
      <c r="JP259" s="48">
        <f t="shared" si="156"/>
        <v>0</v>
      </c>
      <c r="JQ259" s="51"/>
      <c r="JR259" s="52"/>
    </row>
    <row r="260" spans="2:278" ht="15" hidden="1" customHeight="1" x14ac:dyDescent="0.3">
      <c r="B260" s="37">
        <v>7476</v>
      </c>
      <c r="C260" s="30" t="s">
        <v>317</v>
      </c>
      <c r="D260" s="38">
        <v>2006</v>
      </c>
      <c r="E260" s="62">
        <f t="shared" si="149"/>
        <v>15</v>
      </c>
      <c r="F260" s="47" t="s">
        <v>410</v>
      </c>
      <c r="G260" s="47"/>
      <c r="H260" s="47" t="s">
        <v>860</v>
      </c>
      <c r="I260" s="47" t="s">
        <v>861</v>
      </c>
      <c r="J260" s="48">
        <f t="shared" si="174"/>
        <v>0</v>
      </c>
      <c r="K260" s="49"/>
      <c r="L260" s="50"/>
      <c r="M260" s="51"/>
      <c r="N260" s="50"/>
      <c r="O260" s="51"/>
      <c r="P260" s="52"/>
      <c r="Q260" s="48">
        <f t="shared" si="150"/>
        <v>0</v>
      </c>
      <c r="R260" s="49"/>
      <c r="S260" s="52"/>
      <c r="T260" s="48">
        <f t="shared" si="151"/>
        <v>0</v>
      </c>
      <c r="U260" s="49"/>
      <c r="V260" s="50"/>
      <c r="W260" s="51"/>
      <c r="X260" s="52"/>
      <c r="Y260" s="53">
        <f t="shared" si="172"/>
        <v>0</v>
      </c>
      <c r="Z260" s="117"/>
      <c r="AA260" s="55"/>
      <c r="AB260" s="117"/>
      <c r="AC260" s="55"/>
      <c r="AD260" s="117"/>
      <c r="AE260" s="55"/>
      <c r="AF260" s="117"/>
      <c r="AG260" s="55"/>
      <c r="AH260" s="117"/>
      <c r="AI260" s="55"/>
      <c r="AJ260" s="117"/>
      <c r="AK260" s="55"/>
      <c r="AL260" s="117"/>
      <c r="AM260" s="55"/>
      <c r="AN260" s="117"/>
      <c r="AO260" s="88"/>
      <c r="AP260" s="95">
        <f t="shared" si="152"/>
        <v>0</v>
      </c>
      <c r="AQ260" s="97"/>
      <c r="AR260" s="92"/>
      <c r="AS260" s="89">
        <f t="shared" si="178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>
        <f t="shared" si="162"/>
        <v>0</v>
      </c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176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>
        <f t="shared" si="179"/>
        <v>0</v>
      </c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>
        <f t="shared" si="180"/>
        <v>0</v>
      </c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>
        <f t="shared" si="153"/>
        <v>0</v>
      </c>
      <c r="DG260" s="51"/>
      <c r="DH260" s="50"/>
      <c r="DI260" s="51"/>
      <c r="DJ260" s="50"/>
      <c r="DK260" s="51"/>
      <c r="DL260" s="52"/>
      <c r="DM260" s="53">
        <f t="shared" si="181"/>
        <v>0</v>
      </c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>
        <f t="shared" si="182"/>
        <v>0</v>
      </c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51"/>
      <c r="EP260" s="50"/>
      <c r="EQ260" s="51"/>
      <c r="ER260" s="50"/>
      <c r="ES260" s="50"/>
      <c r="ET260" s="50"/>
      <c r="EU260" s="50"/>
      <c r="EV260" s="50"/>
      <c r="EW260" s="51"/>
      <c r="EX260" s="52"/>
      <c r="EY260" s="53">
        <f t="shared" si="154"/>
        <v>0</v>
      </c>
      <c r="EZ260" s="51"/>
      <c r="FA260" s="50"/>
      <c r="FB260" s="51"/>
      <c r="FC260" s="52"/>
      <c r="FD260" s="53">
        <f t="shared" si="177"/>
        <v>0</v>
      </c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>
        <f t="shared" si="183"/>
        <v>0</v>
      </c>
      <c r="FR260" s="122"/>
      <c r="FS260" s="122"/>
      <c r="FT260" s="51"/>
      <c r="FU260" s="50"/>
      <c r="FV260" s="51"/>
      <c r="FW260" s="50"/>
      <c r="FX260" s="50"/>
      <c r="FY260" s="50"/>
      <c r="FZ260" s="50"/>
      <c r="GA260" s="50"/>
      <c r="GB260" s="51"/>
      <c r="GC260" s="52"/>
      <c r="GD260" s="53">
        <f>GF260+GJ260+GL260+GN260</f>
        <v>15</v>
      </c>
      <c r="GE260" s="51">
        <v>7</v>
      </c>
      <c r="GF260" s="50">
        <f>25*0.6</f>
        <v>15</v>
      </c>
      <c r="GG260" s="18">
        <v>8</v>
      </c>
      <c r="GH260" s="17">
        <f>20*0.6</f>
        <v>12</v>
      </c>
      <c r="GI260" s="51"/>
      <c r="GJ260" s="50"/>
      <c r="GK260" s="51"/>
      <c r="GL260" s="50"/>
      <c r="GM260" s="51"/>
      <c r="GN260" s="52"/>
      <c r="GO260" s="48">
        <f>GQ260+GS260+GU260+GW260+GY260+HA260+HC260</f>
        <v>0</v>
      </c>
      <c r="GP260" s="136"/>
      <c r="GQ260" s="140"/>
      <c r="GR260" s="51"/>
      <c r="GS260" s="50"/>
      <c r="GT260" s="51"/>
      <c r="GU260" s="50"/>
      <c r="GV260" s="129"/>
      <c r="GW260" s="50"/>
      <c r="GX260" s="51"/>
      <c r="GY260" s="50"/>
      <c r="GZ260" s="51"/>
      <c r="HA260" s="50"/>
      <c r="HB260" s="51"/>
      <c r="HC260" s="52"/>
      <c r="HD260" s="48">
        <f t="shared" si="175"/>
        <v>0</v>
      </c>
      <c r="HE260" s="136"/>
      <c r="HF260" s="140"/>
      <c r="HG260" s="51"/>
      <c r="HH260" s="50"/>
      <c r="HI260" s="51"/>
      <c r="HJ260" s="50"/>
      <c r="HK260" s="129"/>
      <c r="HL260" s="50"/>
      <c r="HM260" s="51"/>
      <c r="HN260" s="50"/>
      <c r="HO260" s="51"/>
      <c r="HP260" s="50"/>
      <c r="HQ260" s="51"/>
      <c r="HR260" s="52"/>
      <c r="HS260" s="48">
        <f t="shared" si="157"/>
        <v>0</v>
      </c>
      <c r="HT260" s="136"/>
      <c r="HU260" s="140"/>
      <c r="HV260" s="51"/>
      <c r="HW260" s="50"/>
      <c r="HX260" s="51"/>
      <c r="HY260" s="50"/>
      <c r="HZ260" s="129"/>
      <c r="IA260" s="50"/>
      <c r="IB260" s="51"/>
      <c r="IC260" s="50"/>
      <c r="ID260" s="51"/>
      <c r="IE260" s="50"/>
      <c r="IF260" s="129"/>
      <c r="IG260" s="50"/>
      <c r="IH260" s="129"/>
      <c r="II260" s="50"/>
      <c r="IJ260" s="51"/>
      <c r="IK260" s="52"/>
      <c r="IL260" s="48">
        <f t="shared" si="160"/>
        <v>0</v>
      </c>
      <c r="IM260" s="136"/>
      <c r="IN260" s="140"/>
      <c r="IO260" s="51"/>
      <c r="IP260" s="52"/>
      <c r="IQ260" s="48">
        <f t="shared" si="155"/>
        <v>0</v>
      </c>
      <c r="IR260" s="51"/>
      <c r="IS260" s="52"/>
      <c r="IT260" s="48">
        <f t="shared" si="173"/>
        <v>0</v>
      </c>
      <c r="IU260" s="136"/>
      <c r="IV260" s="140"/>
      <c r="IW260" s="51"/>
      <c r="IX260" s="50"/>
      <c r="IY260" s="129"/>
      <c r="IZ260" s="50"/>
      <c r="JA260" s="129"/>
      <c r="JB260" s="50"/>
      <c r="JC260" s="51"/>
      <c r="JD260" s="50"/>
      <c r="JE260" s="51"/>
      <c r="JF260" s="50"/>
      <c r="JG260" s="51"/>
      <c r="JH260" s="52"/>
      <c r="JI260" s="48">
        <f t="shared" si="158"/>
        <v>0</v>
      </c>
      <c r="JJ260" s="136"/>
      <c r="JK260" s="140"/>
      <c r="JL260" s="129"/>
      <c r="JM260" s="50"/>
      <c r="JN260" s="51"/>
      <c r="JO260" s="52"/>
      <c r="JP260" s="48">
        <f t="shared" si="156"/>
        <v>0</v>
      </c>
      <c r="JQ260" s="51"/>
      <c r="JR260" s="52"/>
    </row>
    <row r="261" spans="2:278" ht="15" hidden="1" customHeight="1" x14ac:dyDescent="0.3">
      <c r="B261" s="37">
        <v>5768</v>
      </c>
      <c r="C261" s="30" t="s">
        <v>314</v>
      </c>
      <c r="D261" s="38">
        <v>2005</v>
      </c>
      <c r="E261" s="62">
        <f t="shared" si="149"/>
        <v>14.400000000000002</v>
      </c>
      <c r="F261" s="47" t="s">
        <v>529</v>
      </c>
      <c r="G261" s="47"/>
      <c r="H261" s="47" t="s">
        <v>583</v>
      </c>
      <c r="I261" s="47" t="s">
        <v>584</v>
      </c>
      <c r="J261" s="48">
        <f t="shared" si="174"/>
        <v>0</v>
      </c>
      <c r="K261" s="49"/>
      <c r="L261" s="50"/>
      <c r="M261" s="51"/>
      <c r="N261" s="50"/>
      <c r="O261" s="51"/>
      <c r="P261" s="52"/>
      <c r="Q261" s="48">
        <f t="shared" si="150"/>
        <v>0</v>
      </c>
      <c r="R261" s="49"/>
      <c r="S261" s="52"/>
      <c r="T261" s="48">
        <f t="shared" si="151"/>
        <v>0</v>
      </c>
      <c r="U261" s="49"/>
      <c r="V261" s="50"/>
      <c r="W261" s="51"/>
      <c r="X261" s="52"/>
      <c r="Y261" s="53">
        <f t="shared" si="172"/>
        <v>0</v>
      </c>
      <c r="Z261" s="148"/>
      <c r="AA261" s="55"/>
      <c r="AB261" s="148"/>
      <c r="AC261" s="55"/>
      <c r="AD261" s="148"/>
      <c r="AE261" s="55"/>
      <c r="AF261" s="148"/>
      <c r="AG261" s="55"/>
      <c r="AH261" s="148"/>
      <c r="AI261" s="55"/>
      <c r="AJ261" s="148"/>
      <c r="AK261" s="55"/>
      <c r="AL261" s="54"/>
      <c r="AM261" s="55"/>
      <c r="AN261" s="148"/>
      <c r="AO261" s="88"/>
      <c r="AP261" s="95">
        <f t="shared" si="152"/>
        <v>0</v>
      </c>
      <c r="AQ261" s="97"/>
      <c r="AR261" s="92"/>
      <c r="AS261" s="89">
        <f t="shared" si="178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>
        <f t="shared" si="162"/>
        <v>0</v>
      </c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176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 t="shared" si="179"/>
        <v>14.400000000000002</v>
      </c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101">
        <v>7</v>
      </c>
      <c r="CT261" s="103">
        <f>12*0.8*1.5</f>
        <v>14.400000000000002</v>
      </c>
      <c r="CU261" s="53">
        <f t="shared" si="180"/>
        <v>0</v>
      </c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>
        <f t="shared" si="153"/>
        <v>0</v>
      </c>
      <c r="DG261" s="51"/>
      <c r="DH261" s="50"/>
      <c r="DI261" s="51"/>
      <c r="DJ261" s="50"/>
      <c r="DK261" s="51"/>
      <c r="DL261" s="52"/>
      <c r="DM261" s="53">
        <f t="shared" si="181"/>
        <v>0</v>
      </c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>
        <f t="shared" si="182"/>
        <v>0</v>
      </c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0"/>
      <c r="ET261" s="50"/>
      <c r="EU261" s="50"/>
      <c r="EV261" s="50"/>
      <c r="EW261" s="51"/>
      <c r="EX261" s="52"/>
      <c r="EY261" s="53">
        <f t="shared" si="154"/>
        <v>0</v>
      </c>
      <c r="EZ261" s="51"/>
      <c r="FA261" s="50"/>
      <c r="FB261" s="51"/>
      <c r="FC261" s="52"/>
      <c r="FD261" s="53">
        <f t="shared" si="177"/>
        <v>0</v>
      </c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>
        <f t="shared" si="183"/>
        <v>0</v>
      </c>
      <c r="FR261" s="122"/>
      <c r="FS261" s="122"/>
      <c r="FT261" s="51"/>
      <c r="FU261" s="50"/>
      <c r="FV261" s="51"/>
      <c r="FW261" s="50"/>
      <c r="FX261" s="50"/>
      <c r="FY261" s="50"/>
      <c r="FZ261" s="50"/>
      <c r="GA261" s="50"/>
      <c r="GB261" s="51"/>
      <c r="GC261" s="52"/>
      <c r="GD261" s="53">
        <f>GF261+GH261+GJ261+GL261+GN261</f>
        <v>0</v>
      </c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>
        <f>GQ261+GS261+GU261+GY261+HA261+HC261</f>
        <v>0</v>
      </c>
      <c r="GP261" s="136"/>
      <c r="GQ261" s="140"/>
      <c r="GR261" s="51"/>
      <c r="GS261" s="50"/>
      <c r="GT261" s="51"/>
      <c r="GU261" s="50"/>
      <c r="GV261" s="18">
        <v>9</v>
      </c>
      <c r="GW261" s="18" t="s">
        <v>65</v>
      </c>
      <c r="GX261" s="51"/>
      <c r="GY261" s="50"/>
      <c r="GZ261" s="51"/>
      <c r="HA261" s="50"/>
      <c r="HB261" s="76"/>
      <c r="HC261" s="77"/>
      <c r="HD261" s="48">
        <f t="shared" si="175"/>
        <v>0</v>
      </c>
      <c r="HE261" s="136"/>
      <c r="HF261" s="140"/>
      <c r="HG261" s="51"/>
      <c r="HH261" s="50"/>
      <c r="HI261" s="51"/>
      <c r="HJ261" s="50"/>
      <c r="HK261" s="51"/>
      <c r="HL261" s="51"/>
      <c r="HM261" s="51"/>
      <c r="HN261" s="50"/>
      <c r="HO261" s="51"/>
      <c r="HP261" s="50"/>
      <c r="HQ261" s="76"/>
      <c r="HR261" s="77"/>
      <c r="HS261" s="48">
        <f t="shared" si="157"/>
        <v>0</v>
      </c>
      <c r="HT261" s="136"/>
      <c r="HU261" s="140"/>
      <c r="HV261" s="51"/>
      <c r="HW261" s="50"/>
      <c r="HX261" s="51"/>
      <c r="HY261" s="50"/>
      <c r="HZ261" s="51"/>
      <c r="IA261" s="51"/>
      <c r="IB261" s="51"/>
      <c r="IC261" s="51"/>
      <c r="ID261" s="51"/>
      <c r="IE261" s="50"/>
      <c r="IF261" s="129"/>
      <c r="IG261" s="50"/>
      <c r="IH261" s="129"/>
      <c r="II261" s="50"/>
      <c r="IJ261" s="76"/>
      <c r="IK261" s="77"/>
      <c r="IL261" s="48">
        <f t="shared" si="160"/>
        <v>0</v>
      </c>
      <c r="IM261" s="136"/>
      <c r="IN261" s="140"/>
      <c r="IO261" s="76"/>
      <c r="IP261" s="77"/>
      <c r="IQ261" s="48">
        <f t="shared" si="155"/>
        <v>0</v>
      </c>
      <c r="IR261" s="76"/>
      <c r="IS261" s="77"/>
      <c r="IT261" s="48">
        <f t="shared" si="173"/>
        <v>0</v>
      </c>
      <c r="IU261" s="136"/>
      <c r="IV261" s="140"/>
      <c r="IW261" s="51"/>
      <c r="IX261" s="50"/>
      <c r="IY261" s="51"/>
      <c r="IZ261" s="51"/>
      <c r="JA261" s="129"/>
      <c r="JB261" s="51"/>
      <c r="JC261" s="51"/>
      <c r="JD261" s="51"/>
      <c r="JE261" s="76"/>
      <c r="JF261" s="76"/>
      <c r="JG261" s="76"/>
      <c r="JH261" s="77"/>
      <c r="JI261" s="48">
        <f t="shared" si="158"/>
        <v>0</v>
      </c>
      <c r="JJ261" s="136"/>
      <c r="JK261" s="140"/>
      <c r="JL261" s="51"/>
      <c r="JM261" s="51"/>
      <c r="JN261" s="76"/>
      <c r="JO261" s="77"/>
      <c r="JP261" s="48">
        <f t="shared" si="156"/>
        <v>0</v>
      </c>
      <c r="JQ261" s="76"/>
      <c r="JR261" s="77"/>
    </row>
    <row r="262" spans="2:278" ht="15" hidden="1" customHeight="1" x14ac:dyDescent="0.3">
      <c r="B262" s="37">
        <v>6727</v>
      </c>
      <c r="C262" s="30" t="s">
        <v>166</v>
      </c>
      <c r="D262" s="38">
        <v>2007</v>
      </c>
      <c r="E262" s="62">
        <f t="shared" si="149"/>
        <v>0</v>
      </c>
      <c r="F262" s="47"/>
      <c r="G262" s="47"/>
      <c r="H262" s="47"/>
      <c r="I262" s="47"/>
      <c r="J262" s="48">
        <f t="shared" si="174"/>
        <v>0</v>
      </c>
      <c r="K262" s="49"/>
      <c r="L262" s="50"/>
      <c r="M262" s="51"/>
      <c r="N262" s="50"/>
      <c r="O262" s="51"/>
      <c r="P262" s="52"/>
      <c r="Q262" s="48">
        <f t="shared" si="150"/>
        <v>0</v>
      </c>
      <c r="R262" s="49"/>
      <c r="S262" s="52"/>
      <c r="T262" s="48">
        <f t="shared" si="151"/>
        <v>0</v>
      </c>
      <c r="U262" s="49"/>
      <c r="V262" s="50"/>
      <c r="W262" s="51"/>
      <c r="X262" s="52"/>
      <c r="Y262" s="53">
        <f t="shared" si="172"/>
        <v>0</v>
      </c>
      <c r="Z262" s="54"/>
      <c r="AA262" s="55"/>
      <c r="AB262" s="54"/>
      <c r="AC262" s="55"/>
      <c r="AD262" s="54"/>
      <c r="AE262" s="55"/>
      <c r="AF262" s="54"/>
      <c r="AG262" s="55"/>
      <c r="AH262" s="105"/>
      <c r="AI262" s="55"/>
      <c r="AJ262" s="105"/>
      <c r="AK262" s="55"/>
      <c r="AL262" s="110"/>
      <c r="AM262" s="55"/>
      <c r="AN262" s="54"/>
      <c r="AO262" s="88"/>
      <c r="AP262" s="95">
        <f t="shared" si="152"/>
        <v>0</v>
      </c>
      <c r="AQ262" s="97"/>
      <c r="AR262" s="92"/>
      <c r="AS262" s="89"/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>
        <f t="shared" si="162"/>
        <v>0</v>
      </c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 t="shared" si="176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/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/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>
        <f t="shared" si="153"/>
        <v>0</v>
      </c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154"/>
        <v>0</v>
      </c>
      <c r="EZ262" s="51"/>
      <c r="FA262" s="50"/>
      <c r="FB262" s="51"/>
      <c r="FC262" s="52"/>
      <c r="FD262" s="53">
        <f t="shared" si="177"/>
        <v>0</v>
      </c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>
        <f t="shared" si="183"/>
        <v>0</v>
      </c>
      <c r="FR262" s="153"/>
      <c r="FS262" s="150"/>
      <c r="FT262" s="51"/>
      <c r="FU262" s="50"/>
      <c r="FV262" s="51"/>
      <c r="FW262" s="50"/>
      <c r="FX262" s="51"/>
      <c r="FY262" s="50"/>
      <c r="FZ262" s="51"/>
      <c r="GA262" s="50"/>
      <c r="GB262" s="51"/>
      <c r="GC262" s="52"/>
      <c r="GD262" s="53"/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/>
      <c r="GP262" s="136"/>
      <c r="GQ262" s="140"/>
      <c r="GR262" s="51"/>
      <c r="GS262" s="50"/>
      <c r="GT262" s="51"/>
      <c r="GU262" s="50"/>
      <c r="GV262" s="129"/>
      <c r="GW262" s="50"/>
      <c r="GX262" s="51"/>
      <c r="GY262" s="50"/>
      <c r="GZ262" s="51"/>
      <c r="HA262" s="50"/>
      <c r="HB262" s="51"/>
      <c r="HC262" s="52"/>
      <c r="HD262" s="48">
        <f t="shared" si="175"/>
        <v>0</v>
      </c>
      <c r="HE262" s="136"/>
      <c r="HF262" s="140"/>
      <c r="HG262" s="51"/>
      <c r="HH262" s="50"/>
      <c r="HI262" s="51"/>
      <c r="HJ262" s="50"/>
      <c r="HK262" s="129"/>
      <c r="HL262" s="50"/>
      <c r="HM262" s="51"/>
      <c r="HN262" s="50"/>
      <c r="HO262" s="51"/>
      <c r="HP262" s="50"/>
      <c r="HQ262" s="51"/>
      <c r="HR262" s="52"/>
      <c r="HS262" s="48">
        <f t="shared" si="157"/>
        <v>0</v>
      </c>
      <c r="HT262" s="136"/>
      <c r="HU262" s="140"/>
      <c r="HV262" s="51"/>
      <c r="HW262" s="50"/>
      <c r="HX262" s="51"/>
      <c r="HY262" s="50"/>
      <c r="HZ262" s="129"/>
      <c r="IA262" s="50"/>
      <c r="IB262" s="51"/>
      <c r="IC262" s="50"/>
      <c r="ID262" s="51"/>
      <c r="IE262" s="50"/>
      <c r="IF262" s="129"/>
      <c r="IG262" s="50"/>
      <c r="IH262" s="129"/>
      <c r="II262" s="50"/>
      <c r="IJ262" s="51"/>
      <c r="IK262" s="52"/>
      <c r="IL262" s="48">
        <f t="shared" si="160"/>
        <v>0</v>
      </c>
      <c r="IM262" s="136"/>
      <c r="IN262" s="140"/>
      <c r="IO262" s="51"/>
      <c r="IP262" s="52"/>
      <c r="IQ262" s="48">
        <f t="shared" si="155"/>
        <v>0</v>
      </c>
      <c r="IR262" s="51"/>
      <c r="IS262" s="52"/>
      <c r="IT262" s="48">
        <f t="shared" si="173"/>
        <v>0</v>
      </c>
      <c r="IU262" s="136"/>
      <c r="IV262" s="140"/>
      <c r="IW262" s="51"/>
      <c r="IX262" s="50"/>
      <c r="IY262" s="129"/>
      <c r="IZ262" s="50"/>
      <c r="JA262" s="129"/>
      <c r="JB262" s="50"/>
      <c r="JC262" s="51"/>
      <c r="JD262" s="50"/>
      <c r="JE262" s="51"/>
      <c r="JF262" s="50"/>
      <c r="JG262" s="51"/>
      <c r="JH262" s="52"/>
      <c r="JI262" s="48">
        <f t="shared" si="158"/>
        <v>0</v>
      </c>
      <c r="JJ262" s="136"/>
      <c r="JK262" s="140"/>
      <c r="JL262" s="129"/>
      <c r="JM262" s="50"/>
      <c r="JN262" s="51"/>
      <c r="JO262" s="52"/>
      <c r="JP262" s="48">
        <f t="shared" si="156"/>
        <v>0</v>
      </c>
      <c r="JQ262" s="51"/>
      <c r="JR262" s="52"/>
    </row>
    <row r="263" spans="2:278" ht="15" hidden="1" customHeight="1" x14ac:dyDescent="0.3">
      <c r="B263" s="37">
        <v>6413</v>
      </c>
      <c r="C263" s="30" t="s">
        <v>177</v>
      </c>
      <c r="D263" s="38">
        <v>2008</v>
      </c>
      <c r="E263" s="62">
        <f t="shared" si="149"/>
        <v>0</v>
      </c>
      <c r="F263" s="47"/>
      <c r="G263" s="47"/>
      <c r="H263" s="47"/>
      <c r="I263" s="47"/>
      <c r="J263" s="48">
        <f t="shared" si="174"/>
        <v>0</v>
      </c>
      <c r="K263" s="49"/>
      <c r="L263" s="50"/>
      <c r="M263" s="51"/>
      <c r="N263" s="50"/>
      <c r="O263" s="51"/>
      <c r="P263" s="52"/>
      <c r="Q263" s="48">
        <f t="shared" si="150"/>
        <v>0</v>
      </c>
      <c r="R263" s="49"/>
      <c r="S263" s="52"/>
      <c r="T263" s="48">
        <f t="shared" si="151"/>
        <v>0</v>
      </c>
      <c r="U263" s="49"/>
      <c r="V263" s="50"/>
      <c r="W263" s="51"/>
      <c r="X263" s="52"/>
      <c r="Y263" s="53">
        <f t="shared" si="172"/>
        <v>0</v>
      </c>
      <c r="Z263" s="114"/>
      <c r="AA263" s="55"/>
      <c r="AB263" s="114"/>
      <c r="AC263" s="55"/>
      <c r="AD263" s="120"/>
      <c r="AE263" s="55"/>
      <c r="AF263" s="114"/>
      <c r="AG263" s="55"/>
      <c r="AH263" s="120"/>
      <c r="AI263" s="55"/>
      <c r="AJ263" s="114"/>
      <c r="AK263" s="55"/>
      <c r="AL263" s="120"/>
      <c r="AM263" s="55"/>
      <c r="AN263" s="114"/>
      <c r="AO263" s="88"/>
      <c r="AP263" s="95">
        <f t="shared" si="152"/>
        <v>0</v>
      </c>
      <c r="AQ263" s="97"/>
      <c r="AR263" s="92"/>
      <c r="AS263" s="89"/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>
        <f t="shared" si="162"/>
        <v>0</v>
      </c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176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/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/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>
        <f t="shared" si="153"/>
        <v>0</v>
      </c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51"/>
      <c r="EJ263" s="50"/>
      <c r="EK263" s="51"/>
      <c r="EL263" s="50"/>
      <c r="EM263" s="51"/>
      <c r="EN263" s="50"/>
      <c r="EO263" s="51"/>
      <c r="EP263" s="50"/>
      <c r="EQ263" s="51"/>
      <c r="ER263" s="50"/>
      <c r="ES263" s="50"/>
      <c r="ET263" s="50"/>
      <c r="EU263" s="50"/>
      <c r="EV263" s="50"/>
      <c r="EW263" s="51"/>
      <c r="EX263" s="52"/>
      <c r="EY263" s="53">
        <f t="shared" si="154"/>
        <v>0</v>
      </c>
      <c r="EZ263" s="51"/>
      <c r="FA263" s="50"/>
      <c r="FB263" s="51"/>
      <c r="FC263" s="52"/>
      <c r="FD263" s="53">
        <f t="shared" si="177"/>
        <v>0</v>
      </c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>
        <f t="shared" si="183"/>
        <v>0</v>
      </c>
      <c r="FR263" s="153"/>
      <c r="FS263" s="150"/>
      <c r="FT263" s="51"/>
      <c r="FU263" s="50"/>
      <c r="FV263" s="51"/>
      <c r="FW263" s="50"/>
      <c r="FX263" s="51"/>
      <c r="FY263" s="50"/>
      <c r="FZ263" s="51"/>
      <c r="GA263" s="50"/>
      <c r="GB263" s="51"/>
      <c r="GC263" s="52"/>
      <c r="GD263" s="53"/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/>
      <c r="GP263" s="136"/>
      <c r="GQ263" s="140"/>
      <c r="GR263" s="51"/>
      <c r="GS263" s="50"/>
      <c r="GT263" s="51"/>
      <c r="GU263" s="50"/>
      <c r="GV263" s="129"/>
      <c r="GW263" s="50"/>
      <c r="GX263" s="51"/>
      <c r="GY263" s="50"/>
      <c r="GZ263" s="51"/>
      <c r="HA263" s="50"/>
      <c r="HB263" s="51"/>
      <c r="HC263" s="52"/>
      <c r="HD263" s="48">
        <f t="shared" si="175"/>
        <v>0</v>
      </c>
      <c r="HE263" s="136"/>
      <c r="HF263" s="140"/>
      <c r="HG263" s="51"/>
      <c r="HH263" s="50"/>
      <c r="HI263" s="51"/>
      <c r="HJ263" s="50"/>
      <c r="HK263" s="129"/>
      <c r="HL263" s="50"/>
      <c r="HM263" s="51"/>
      <c r="HN263" s="50"/>
      <c r="HO263" s="51"/>
      <c r="HP263" s="50"/>
      <c r="HQ263" s="51"/>
      <c r="HR263" s="52"/>
      <c r="HS263" s="48">
        <f t="shared" si="157"/>
        <v>0</v>
      </c>
      <c r="HT263" s="136"/>
      <c r="HU263" s="140"/>
      <c r="HV263" s="51"/>
      <c r="HW263" s="50"/>
      <c r="HX263" s="51"/>
      <c r="HY263" s="50"/>
      <c r="HZ263" s="129"/>
      <c r="IA263" s="50"/>
      <c r="IB263" s="51"/>
      <c r="IC263" s="50"/>
      <c r="ID263" s="51"/>
      <c r="IE263" s="50"/>
      <c r="IF263" s="129"/>
      <c r="IG263" s="50"/>
      <c r="IH263" s="129"/>
      <c r="II263" s="50"/>
      <c r="IJ263" s="51"/>
      <c r="IK263" s="52"/>
      <c r="IL263" s="48">
        <f t="shared" si="160"/>
        <v>0</v>
      </c>
      <c r="IM263" s="136"/>
      <c r="IN263" s="140"/>
      <c r="IO263" s="51"/>
      <c r="IP263" s="52"/>
      <c r="IQ263" s="48">
        <f t="shared" si="155"/>
        <v>0</v>
      </c>
      <c r="IR263" s="51"/>
      <c r="IS263" s="52"/>
      <c r="IT263" s="48">
        <f t="shared" si="173"/>
        <v>0</v>
      </c>
      <c r="IU263" s="136"/>
      <c r="IV263" s="140"/>
      <c r="IW263" s="51"/>
      <c r="IX263" s="50"/>
      <c r="IY263" s="129"/>
      <c r="IZ263" s="50"/>
      <c r="JA263" s="129"/>
      <c r="JB263" s="50"/>
      <c r="JC263" s="51"/>
      <c r="JD263" s="50"/>
      <c r="JE263" s="51"/>
      <c r="JF263" s="50"/>
      <c r="JG263" s="51"/>
      <c r="JH263" s="52"/>
      <c r="JI263" s="48">
        <f t="shared" si="158"/>
        <v>0</v>
      </c>
      <c r="JJ263" s="136"/>
      <c r="JK263" s="140"/>
      <c r="JL263" s="129"/>
      <c r="JM263" s="50"/>
      <c r="JN263" s="51"/>
      <c r="JO263" s="52"/>
      <c r="JP263" s="48">
        <f t="shared" si="156"/>
        <v>0</v>
      </c>
      <c r="JQ263" s="51"/>
      <c r="JR263" s="52"/>
    </row>
    <row r="264" spans="2:278" ht="15" hidden="1" customHeight="1" x14ac:dyDescent="0.3">
      <c r="B264" s="37">
        <v>6553</v>
      </c>
      <c r="C264" s="30" t="s">
        <v>225</v>
      </c>
      <c r="D264" s="38">
        <v>2008</v>
      </c>
      <c r="E264" s="62">
        <f t="shared" si="149"/>
        <v>0</v>
      </c>
      <c r="F264" s="47"/>
      <c r="G264" s="47"/>
      <c r="H264" s="47"/>
      <c r="I264" s="47"/>
      <c r="J264" s="48">
        <f t="shared" si="174"/>
        <v>0</v>
      </c>
      <c r="K264" s="49"/>
      <c r="L264" s="50"/>
      <c r="M264" s="51"/>
      <c r="N264" s="50"/>
      <c r="O264" s="51"/>
      <c r="P264" s="52"/>
      <c r="Q264" s="48">
        <f t="shared" si="150"/>
        <v>0</v>
      </c>
      <c r="R264" s="49"/>
      <c r="S264" s="52"/>
      <c r="T264" s="48">
        <f t="shared" si="151"/>
        <v>0</v>
      </c>
      <c r="U264" s="49"/>
      <c r="V264" s="50"/>
      <c r="W264" s="51"/>
      <c r="X264" s="52"/>
      <c r="Y264" s="53">
        <f t="shared" si="172"/>
        <v>0</v>
      </c>
      <c r="Z264" s="120"/>
      <c r="AA264" s="55"/>
      <c r="AB264" s="120"/>
      <c r="AC264" s="55"/>
      <c r="AD264" s="120"/>
      <c r="AE264" s="55"/>
      <c r="AF264" s="120"/>
      <c r="AG264" s="55"/>
      <c r="AH264" s="120"/>
      <c r="AI264" s="55"/>
      <c r="AJ264" s="120"/>
      <c r="AK264" s="55"/>
      <c r="AL264" s="120"/>
      <c r="AM264" s="55"/>
      <c r="AN264" s="120"/>
      <c r="AO264" s="88"/>
      <c r="AP264" s="95">
        <f t="shared" si="152"/>
        <v>0</v>
      </c>
      <c r="AQ264" s="97"/>
      <c r="AR264" s="92"/>
      <c r="AS264" s="89"/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>
        <f t="shared" si="162"/>
        <v>0</v>
      </c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>
        <f t="shared" si="176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/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52"/>
      <c r="CU264" s="53"/>
      <c r="CV264" s="51"/>
      <c r="CW264" s="50"/>
      <c r="CX264" s="51"/>
      <c r="CY264" s="50"/>
      <c r="CZ264" s="51"/>
      <c r="DA264" s="50"/>
      <c r="DB264" s="51"/>
      <c r="DC264" s="50"/>
      <c r="DD264" s="51"/>
      <c r="DE264" s="52"/>
      <c r="DF264" s="53">
        <f t="shared" si="153"/>
        <v>0</v>
      </c>
      <c r="DG264" s="51"/>
      <c r="DH264" s="50"/>
      <c r="DI264" s="51"/>
      <c r="DJ264" s="50"/>
      <c r="DK264" s="51"/>
      <c r="DL264" s="52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1"/>
      <c r="DY264" s="50"/>
      <c r="DZ264" s="51"/>
      <c r="EA264" s="50"/>
      <c r="EB264" s="51"/>
      <c r="EC264" s="52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1"/>
      <c r="EP264" s="50"/>
      <c r="EQ264" s="51"/>
      <c r="ER264" s="50"/>
      <c r="ES264" s="50"/>
      <c r="ET264" s="50"/>
      <c r="EU264" s="50"/>
      <c r="EV264" s="50"/>
      <c r="EW264" s="51"/>
      <c r="EX264" s="52"/>
      <c r="EY264" s="53">
        <f t="shared" si="154"/>
        <v>0</v>
      </c>
      <c r="EZ264" s="51"/>
      <c r="FA264" s="50"/>
      <c r="FB264" s="51"/>
      <c r="FC264" s="52"/>
      <c r="FD264" s="53">
        <f t="shared" si="177"/>
        <v>0</v>
      </c>
      <c r="FE264" s="51"/>
      <c r="FF264" s="50"/>
      <c r="FG264" s="51"/>
      <c r="FH264" s="50"/>
      <c r="FI264" s="51"/>
      <c r="FJ264" s="50"/>
      <c r="FK264" s="51"/>
      <c r="FL264" s="50"/>
      <c r="FM264" s="51"/>
      <c r="FN264" s="50"/>
      <c r="FO264" s="51"/>
      <c r="FP264" s="52"/>
      <c r="FQ264" s="53">
        <f t="shared" si="183"/>
        <v>0</v>
      </c>
      <c r="FR264" s="153"/>
      <c r="FS264" s="150"/>
      <c r="FT264" s="51"/>
      <c r="FU264" s="50"/>
      <c r="FV264" s="51"/>
      <c r="FW264" s="50"/>
      <c r="FX264" s="51"/>
      <c r="FY264" s="50"/>
      <c r="FZ264" s="51"/>
      <c r="GA264" s="50"/>
      <c r="GB264" s="51"/>
      <c r="GC264" s="52"/>
      <c r="GD264" s="53"/>
      <c r="GE264" s="51"/>
      <c r="GF264" s="50"/>
      <c r="GG264" s="51"/>
      <c r="GH264" s="50"/>
      <c r="GI264" s="51"/>
      <c r="GJ264" s="50"/>
      <c r="GK264" s="51"/>
      <c r="GL264" s="50"/>
      <c r="GM264" s="51"/>
      <c r="GN264" s="52"/>
      <c r="GO264" s="48"/>
      <c r="GP264" s="136"/>
      <c r="GQ264" s="140"/>
      <c r="GR264" s="51"/>
      <c r="GS264" s="50"/>
      <c r="GT264" s="51"/>
      <c r="GU264" s="50"/>
      <c r="GV264" s="129"/>
      <c r="GW264" s="50"/>
      <c r="GX264" s="51"/>
      <c r="GY264" s="50"/>
      <c r="GZ264" s="51"/>
      <c r="HA264" s="50"/>
      <c r="HB264" s="51"/>
      <c r="HC264" s="52"/>
      <c r="HD264" s="48">
        <f t="shared" si="175"/>
        <v>0</v>
      </c>
      <c r="HE264" s="136"/>
      <c r="HF264" s="140"/>
      <c r="HG264" s="51"/>
      <c r="HH264" s="50"/>
      <c r="HI264" s="51"/>
      <c r="HJ264" s="50"/>
      <c r="HK264" s="129"/>
      <c r="HL264" s="50"/>
      <c r="HM264" s="51"/>
      <c r="HN264" s="50"/>
      <c r="HO264" s="51"/>
      <c r="HP264" s="50"/>
      <c r="HQ264" s="51"/>
      <c r="HR264" s="52"/>
      <c r="HS264" s="48">
        <f t="shared" si="157"/>
        <v>0</v>
      </c>
      <c r="HT264" s="136"/>
      <c r="HU264" s="140"/>
      <c r="HV264" s="51"/>
      <c r="HW264" s="50"/>
      <c r="HX264" s="51"/>
      <c r="HY264" s="50"/>
      <c r="HZ264" s="129"/>
      <c r="IA264" s="50"/>
      <c r="IB264" s="51"/>
      <c r="IC264" s="50"/>
      <c r="ID264" s="51"/>
      <c r="IE264" s="50"/>
      <c r="IF264" s="129"/>
      <c r="IG264" s="50"/>
      <c r="IH264" s="129"/>
      <c r="II264" s="50"/>
      <c r="IJ264" s="51"/>
      <c r="IK264" s="52"/>
      <c r="IL264" s="48">
        <f t="shared" si="160"/>
        <v>0</v>
      </c>
      <c r="IM264" s="136"/>
      <c r="IN264" s="140"/>
      <c r="IO264" s="51"/>
      <c r="IP264" s="52"/>
      <c r="IQ264" s="48">
        <f t="shared" si="155"/>
        <v>0</v>
      </c>
      <c r="IR264" s="51"/>
      <c r="IS264" s="52"/>
      <c r="IT264" s="48">
        <f t="shared" si="173"/>
        <v>0</v>
      </c>
      <c r="IU264" s="136"/>
      <c r="IV264" s="140"/>
      <c r="IW264" s="51"/>
      <c r="IX264" s="50"/>
      <c r="IY264" s="129"/>
      <c r="IZ264" s="50"/>
      <c r="JA264" s="129"/>
      <c r="JB264" s="50"/>
      <c r="JC264" s="51"/>
      <c r="JD264" s="50"/>
      <c r="JE264" s="51"/>
      <c r="JF264" s="50"/>
      <c r="JG264" s="51"/>
      <c r="JH264" s="52"/>
      <c r="JI264" s="48">
        <f t="shared" si="158"/>
        <v>0</v>
      </c>
      <c r="JJ264" s="136"/>
      <c r="JK264" s="140"/>
      <c r="JL264" s="129"/>
      <c r="JM264" s="50"/>
      <c r="JN264" s="51"/>
      <c r="JO264" s="52"/>
      <c r="JP264" s="48">
        <f t="shared" si="156"/>
        <v>0</v>
      </c>
      <c r="JQ264" s="51"/>
      <c r="JR264" s="52"/>
    </row>
    <row r="265" spans="2:278" ht="15" hidden="1" customHeight="1" x14ac:dyDescent="0.3">
      <c r="B265" s="37">
        <v>6102</v>
      </c>
      <c r="C265" s="30" t="s">
        <v>372</v>
      </c>
      <c r="D265" s="38">
        <v>2007</v>
      </c>
      <c r="E265" s="62">
        <f t="shared" si="149"/>
        <v>0</v>
      </c>
      <c r="F265" s="47"/>
      <c r="G265" s="47"/>
      <c r="H265" s="47"/>
      <c r="I265" s="47"/>
      <c r="J265" s="48">
        <f t="shared" si="174"/>
        <v>0</v>
      </c>
      <c r="K265" s="49"/>
      <c r="L265" s="50"/>
      <c r="M265" s="51"/>
      <c r="N265" s="50"/>
      <c r="O265" s="51"/>
      <c r="P265" s="52"/>
      <c r="Q265" s="48">
        <f t="shared" si="150"/>
        <v>0</v>
      </c>
      <c r="R265" s="49"/>
      <c r="S265" s="52"/>
      <c r="T265" s="48">
        <f t="shared" si="151"/>
        <v>0</v>
      </c>
      <c r="U265" s="49"/>
      <c r="V265" s="50"/>
      <c r="W265" s="51"/>
      <c r="X265" s="52"/>
      <c r="Y265" s="53">
        <f t="shared" si="172"/>
        <v>0</v>
      </c>
      <c r="Z265" s="114"/>
      <c r="AA265" s="55"/>
      <c r="AB265" s="114"/>
      <c r="AC265" s="55"/>
      <c r="AD265" s="54"/>
      <c r="AE265" s="55"/>
      <c r="AF265" s="54"/>
      <c r="AG265" s="55"/>
      <c r="AH265" s="105"/>
      <c r="AI265" s="55"/>
      <c r="AJ265" s="54"/>
      <c r="AK265" s="55"/>
      <c r="AL265" s="54"/>
      <c r="AM265" s="55"/>
      <c r="AN265" s="54"/>
      <c r="AO265" s="88"/>
      <c r="AP265" s="95">
        <f t="shared" si="152"/>
        <v>0</v>
      </c>
      <c r="AQ265" s="97"/>
      <c r="AR265" s="92"/>
      <c r="AS265" s="89"/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>
        <f t="shared" si="162"/>
        <v>0</v>
      </c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176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/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/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>
        <f t="shared" si="153"/>
        <v>0</v>
      </c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0"/>
      <c r="ET265" s="50"/>
      <c r="EU265" s="50"/>
      <c r="EV265" s="50"/>
      <c r="EW265" s="51"/>
      <c r="EX265" s="52"/>
      <c r="EY265" s="53">
        <f t="shared" si="154"/>
        <v>0</v>
      </c>
      <c r="EZ265" s="51"/>
      <c r="FA265" s="50"/>
      <c r="FB265" s="51"/>
      <c r="FC265" s="52"/>
      <c r="FD265" s="53">
        <f t="shared" si="177"/>
        <v>0</v>
      </c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>
        <f t="shared" si="183"/>
        <v>0</v>
      </c>
      <c r="FR265" s="153"/>
      <c r="FS265" s="150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/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/>
      <c r="GP265" s="136"/>
      <c r="GQ265" s="140"/>
      <c r="GR265" s="51"/>
      <c r="GS265" s="50"/>
      <c r="GT265" s="51"/>
      <c r="GU265" s="50"/>
      <c r="GV265" s="129"/>
      <c r="GW265" s="50"/>
      <c r="GX265" s="51"/>
      <c r="GY265" s="50"/>
      <c r="GZ265" s="51"/>
      <c r="HA265" s="50"/>
      <c r="HB265" s="51"/>
      <c r="HC265" s="52"/>
      <c r="HD265" s="48">
        <f t="shared" si="175"/>
        <v>0</v>
      </c>
      <c r="HE265" s="136"/>
      <c r="HF265" s="140"/>
      <c r="HG265" s="51"/>
      <c r="HH265" s="50"/>
      <c r="HI265" s="51"/>
      <c r="HJ265" s="50"/>
      <c r="HK265" s="129"/>
      <c r="HL265" s="50"/>
      <c r="HM265" s="51"/>
      <c r="HN265" s="50"/>
      <c r="HO265" s="51"/>
      <c r="HP265" s="50"/>
      <c r="HQ265" s="51"/>
      <c r="HR265" s="52"/>
      <c r="HS265" s="48">
        <f t="shared" si="157"/>
        <v>0</v>
      </c>
      <c r="HT265" s="136"/>
      <c r="HU265" s="140"/>
      <c r="HV265" s="51"/>
      <c r="HW265" s="50"/>
      <c r="HX265" s="51"/>
      <c r="HY265" s="50"/>
      <c r="HZ265" s="129"/>
      <c r="IA265" s="50"/>
      <c r="IB265" s="51"/>
      <c r="IC265" s="50"/>
      <c r="ID265" s="51"/>
      <c r="IE265" s="50"/>
      <c r="IF265" s="129"/>
      <c r="IG265" s="50"/>
      <c r="IH265" s="129"/>
      <c r="II265" s="50"/>
      <c r="IJ265" s="51"/>
      <c r="IK265" s="52"/>
      <c r="IL265" s="48">
        <f t="shared" si="160"/>
        <v>0</v>
      </c>
      <c r="IM265" s="136"/>
      <c r="IN265" s="140"/>
      <c r="IO265" s="51"/>
      <c r="IP265" s="52"/>
      <c r="IQ265" s="48">
        <f t="shared" si="155"/>
        <v>0</v>
      </c>
      <c r="IR265" s="51"/>
      <c r="IS265" s="52"/>
      <c r="IT265" s="48">
        <f t="shared" si="173"/>
        <v>0</v>
      </c>
      <c r="IU265" s="136"/>
      <c r="IV265" s="140"/>
      <c r="IW265" s="51"/>
      <c r="IX265" s="50"/>
      <c r="IY265" s="129"/>
      <c r="IZ265" s="50"/>
      <c r="JA265" s="129"/>
      <c r="JB265" s="50"/>
      <c r="JC265" s="51"/>
      <c r="JD265" s="50"/>
      <c r="JE265" s="51"/>
      <c r="JF265" s="50"/>
      <c r="JG265" s="51"/>
      <c r="JH265" s="52"/>
      <c r="JI265" s="48">
        <f t="shared" si="158"/>
        <v>0</v>
      </c>
      <c r="JJ265" s="136"/>
      <c r="JK265" s="140"/>
      <c r="JL265" s="129"/>
      <c r="JM265" s="50"/>
      <c r="JN265" s="51"/>
      <c r="JO265" s="52"/>
      <c r="JP265" s="48">
        <f t="shared" si="156"/>
        <v>0</v>
      </c>
      <c r="JQ265" s="51"/>
      <c r="JR265" s="52"/>
    </row>
    <row r="266" spans="2:278" ht="15" hidden="1" customHeight="1" x14ac:dyDescent="0.3">
      <c r="B266" s="37">
        <v>9666</v>
      </c>
      <c r="C266" s="30" t="s">
        <v>389</v>
      </c>
      <c r="D266" s="38">
        <v>2007</v>
      </c>
      <c r="E266" s="62">
        <f t="shared" ref="E266:E329" si="184">J266+Q266+T266+Y266+AP266+AS266+BD266+BQ266+CH266+CU266+DF266+DM266+ED266+EY266+FD266+FQ266+GD266+GO266+HD266+HS266+IL266+IQ266+IT266+JI266+JP266</f>
        <v>0</v>
      </c>
      <c r="F266" s="47"/>
      <c r="G266" s="47"/>
      <c r="H266" s="47"/>
      <c r="I266" s="47"/>
      <c r="J266" s="48">
        <f t="shared" si="174"/>
        <v>0</v>
      </c>
      <c r="K266" s="49"/>
      <c r="L266" s="50"/>
      <c r="M266" s="51"/>
      <c r="N266" s="50"/>
      <c r="O266" s="51"/>
      <c r="P266" s="52"/>
      <c r="Q266" s="48">
        <f t="shared" ref="Q266:Q329" si="185">S266</f>
        <v>0</v>
      </c>
      <c r="R266" s="49"/>
      <c r="S266" s="52"/>
      <c r="T266" s="48">
        <f t="shared" ref="T266:T329" si="186">V266+X266</f>
        <v>0</v>
      </c>
      <c r="U266" s="49"/>
      <c r="V266" s="50"/>
      <c r="W266" s="51"/>
      <c r="X266" s="52"/>
      <c r="Y266" s="53">
        <f t="shared" si="172"/>
        <v>0</v>
      </c>
      <c r="Z266" s="54"/>
      <c r="AA266" s="55"/>
      <c r="AB266" s="54"/>
      <c r="AC266" s="55"/>
      <c r="AD266" s="148"/>
      <c r="AE266" s="55"/>
      <c r="AF266" s="110"/>
      <c r="AG266" s="55"/>
      <c r="AH266" s="148"/>
      <c r="AI266" s="55"/>
      <c r="AJ266" s="54"/>
      <c r="AK266" s="55"/>
      <c r="AL266" s="148"/>
      <c r="AM266" s="55"/>
      <c r="AN266" s="54"/>
      <c r="AO266" s="88"/>
      <c r="AP266" s="95">
        <f t="shared" ref="AP266:AP329" si="187">AR266</f>
        <v>0</v>
      </c>
      <c r="AQ266" s="97"/>
      <c r="AR266" s="92"/>
      <c r="AS266" s="89"/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>
        <f t="shared" si="162"/>
        <v>0</v>
      </c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176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/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/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>
        <f t="shared" ref="DF266:DF329" si="188">DH266+DJ266+DL266</f>
        <v>0</v>
      </c>
      <c r="DG266" s="51"/>
      <c r="DH266" s="50"/>
      <c r="DI266" s="51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1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ref="EY266:EY329" si="189">FA266+FC266</f>
        <v>0</v>
      </c>
      <c r="EZ266" s="51"/>
      <c r="FA266" s="50"/>
      <c r="FB266" s="51"/>
      <c r="FC266" s="52"/>
      <c r="FD266" s="53">
        <f t="shared" si="177"/>
        <v>0</v>
      </c>
      <c r="FE266" s="51"/>
      <c r="FF266" s="50"/>
      <c r="FG266" s="51"/>
      <c r="FH266" s="50"/>
      <c r="FI266" s="51"/>
      <c r="FJ266" s="50"/>
      <c r="FK266" s="51"/>
      <c r="FL266" s="50"/>
      <c r="FM266" s="51"/>
      <c r="FN266" s="50"/>
      <c r="FO266" s="51"/>
      <c r="FP266" s="52"/>
      <c r="FQ266" s="53">
        <f t="shared" si="183"/>
        <v>0</v>
      </c>
      <c r="FR266" s="153"/>
      <c r="FS266" s="150"/>
      <c r="FT266" s="51"/>
      <c r="FU266" s="50"/>
      <c r="FV266" s="51"/>
      <c r="FW266" s="50"/>
      <c r="FX266" s="51"/>
      <c r="FY266" s="50"/>
      <c r="FZ266" s="51"/>
      <c r="GA266" s="50"/>
      <c r="GB266" s="51"/>
      <c r="GC266" s="52"/>
      <c r="GD266" s="53"/>
      <c r="GE266" s="51"/>
      <c r="GF266" s="50"/>
      <c r="GG266" s="51"/>
      <c r="GH266" s="50"/>
      <c r="GI266" s="51"/>
      <c r="GJ266" s="50"/>
      <c r="GK266" s="51"/>
      <c r="GL266" s="50"/>
      <c r="GM266" s="51"/>
      <c r="GN266" s="52"/>
      <c r="GO266" s="48"/>
      <c r="GP266" s="136"/>
      <c r="GQ266" s="140"/>
      <c r="GR266" s="51"/>
      <c r="GS266" s="50"/>
      <c r="GT266" s="51"/>
      <c r="GU266" s="50"/>
      <c r="GV266" s="129"/>
      <c r="GW266" s="50"/>
      <c r="GX266" s="51"/>
      <c r="GY266" s="50"/>
      <c r="GZ266" s="51"/>
      <c r="HA266" s="50"/>
      <c r="HB266" s="51"/>
      <c r="HC266" s="52"/>
      <c r="HD266" s="48">
        <f t="shared" si="175"/>
        <v>0</v>
      </c>
      <c r="HE266" s="136"/>
      <c r="HF266" s="140"/>
      <c r="HG266" s="51"/>
      <c r="HH266" s="50"/>
      <c r="HI266" s="51"/>
      <c r="HJ266" s="50"/>
      <c r="HK266" s="129"/>
      <c r="HL266" s="50"/>
      <c r="HM266" s="51"/>
      <c r="HN266" s="50"/>
      <c r="HO266" s="51"/>
      <c r="HP266" s="50"/>
      <c r="HQ266" s="51"/>
      <c r="HR266" s="52"/>
      <c r="HS266" s="48">
        <f t="shared" si="157"/>
        <v>0</v>
      </c>
      <c r="HT266" s="136"/>
      <c r="HU266" s="140"/>
      <c r="HV266" s="51"/>
      <c r="HW266" s="50"/>
      <c r="HX266" s="51"/>
      <c r="HY266" s="50"/>
      <c r="HZ266" s="129"/>
      <c r="IA266" s="50"/>
      <c r="IB266" s="51"/>
      <c r="IC266" s="50"/>
      <c r="ID266" s="51"/>
      <c r="IE266" s="50"/>
      <c r="IF266" s="129"/>
      <c r="IG266" s="50"/>
      <c r="IH266" s="129"/>
      <c r="II266" s="50"/>
      <c r="IJ266" s="51"/>
      <c r="IK266" s="52"/>
      <c r="IL266" s="48">
        <f t="shared" si="160"/>
        <v>0</v>
      </c>
      <c r="IM266" s="136"/>
      <c r="IN266" s="140"/>
      <c r="IO266" s="51"/>
      <c r="IP266" s="52"/>
      <c r="IQ266" s="48">
        <f t="shared" ref="IQ266:IQ329" si="190">IS266</f>
        <v>0</v>
      </c>
      <c r="IR266" s="51"/>
      <c r="IS266" s="52"/>
      <c r="IT266" s="48">
        <f t="shared" si="173"/>
        <v>0</v>
      </c>
      <c r="IU266" s="136"/>
      <c r="IV266" s="140"/>
      <c r="IW266" s="51"/>
      <c r="IX266" s="50"/>
      <c r="IY266" s="129"/>
      <c r="IZ266" s="50"/>
      <c r="JA266" s="129"/>
      <c r="JB266" s="50"/>
      <c r="JC266" s="51"/>
      <c r="JD266" s="50"/>
      <c r="JE266" s="51"/>
      <c r="JF266" s="50"/>
      <c r="JG266" s="51"/>
      <c r="JH266" s="52"/>
      <c r="JI266" s="48">
        <f t="shared" si="158"/>
        <v>0</v>
      </c>
      <c r="JJ266" s="136"/>
      <c r="JK266" s="140"/>
      <c r="JL266" s="129"/>
      <c r="JM266" s="50"/>
      <c r="JN266" s="51"/>
      <c r="JO266" s="52"/>
      <c r="JP266" s="48">
        <f t="shared" ref="JP266:JP329" si="191">JR266</f>
        <v>0</v>
      </c>
      <c r="JQ266" s="51"/>
      <c r="JR266" s="52"/>
    </row>
    <row r="267" spans="2:278" ht="15" hidden="1" customHeight="1" x14ac:dyDescent="0.3">
      <c r="B267" s="37">
        <v>9386</v>
      </c>
      <c r="C267" s="30" t="s">
        <v>774</v>
      </c>
      <c r="D267" s="38">
        <v>2010</v>
      </c>
      <c r="E267" s="62">
        <f t="shared" si="184"/>
        <v>0</v>
      </c>
      <c r="F267" s="47" t="s">
        <v>529</v>
      </c>
      <c r="G267" s="47"/>
      <c r="H267" s="47" t="s">
        <v>530</v>
      </c>
      <c r="I267" s="47" t="s">
        <v>531</v>
      </c>
      <c r="J267" s="48">
        <f t="shared" si="174"/>
        <v>0</v>
      </c>
      <c r="K267" s="49"/>
      <c r="L267" s="50"/>
      <c r="M267" s="51"/>
      <c r="N267" s="50"/>
      <c r="O267" s="51"/>
      <c r="P267" s="52"/>
      <c r="Q267" s="48">
        <f t="shared" si="185"/>
        <v>0</v>
      </c>
      <c r="R267" s="49"/>
      <c r="S267" s="52"/>
      <c r="T267" s="48">
        <f t="shared" si="186"/>
        <v>0</v>
      </c>
      <c r="U267" s="49"/>
      <c r="V267" s="50"/>
      <c r="W267" s="51"/>
      <c r="X267" s="52"/>
      <c r="Y267" s="53">
        <f t="shared" si="172"/>
        <v>0</v>
      </c>
      <c r="Z267" s="54"/>
      <c r="AA267" s="55"/>
      <c r="AB267" s="54"/>
      <c r="AC267" s="55"/>
      <c r="AD267" s="148"/>
      <c r="AE267" s="55"/>
      <c r="AF267" s="54"/>
      <c r="AG267" s="55"/>
      <c r="AH267" s="148"/>
      <c r="AI267" s="55"/>
      <c r="AJ267" s="54"/>
      <c r="AK267" s="55"/>
      <c r="AL267" s="148"/>
      <c r="AM267" s="55"/>
      <c r="AN267" s="54"/>
      <c r="AO267" s="88"/>
      <c r="AP267" s="95">
        <f t="shared" si="187"/>
        <v>0</v>
      </c>
      <c r="AQ267" s="97"/>
      <c r="AR267" s="92"/>
      <c r="AS267" s="89"/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>
        <f t="shared" si="162"/>
        <v>0</v>
      </c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176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/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/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>
        <f t="shared" si="188"/>
        <v>0</v>
      </c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1"/>
      <c r="ET267" s="50"/>
      <c r="EU267" s="101"/>
      <c r="EV267" s="102"/>
      <c r="EW267" s="51"/>
      <c r="EX267" s="52"/>
      <c r="EY267" s="53">
        <f t="shared" si="189"/>
        <v>0</v>
      </c>
      <c r="EZ267" s="51"/>
      <c r="FA267" s="50"/>
      <c r="FB267" s="51"/>
      <c r="FC267" s="52"/>
      <c r="FD267" s="53">
        <f t="shared" si="177"/>
        <v>0</v>
      </c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>
        <f t="shared" si="183"/>
        <v>0</v>
      </c>
      <c r="FR267" s="153"/>
      <c r="FS267" s="150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/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/>
      <c r="GP267" s="136"/>
      <c r="GQ267" s="140"/>
      <c r="GR267" s="51"/>
      <c r="GS267" s="50"/>
      <c r="GT267" s="51"/>
      <c r="GU267" s="50"/>
      <c r="GV267" s="129"/>
      <c r="GW267" s="50"/>
      <c r="GX267" s="51"/>
      <c r="GY267" s="50"/>
      <c r="GZ267" s="51"/>
      <c r="HA267" s="50"/>
      <c r="HB267" s="51"/>
      <c r="HC267" s="52"/>
      <c r="HD267" s="48">
        <f t="shared" si="175"/>
        <v>0</v>
      </c>
      <c r="HE267" s="136"/>
      <c r="HF267" s="140"/>
      <c r="HG267" s="51"/>
      <c r="HH267" s="50"/>
      <c r="HI267" s="51"/>
      <c r="HJ267" s="50"/>
      <c r="HK267" s="129"/>
      <c r="HL267" s="50"/>
      <c r="HM267" s="51"/>
      <c r="HN267" s="50"/>
      <c r="HO267" s="51"/>
      <c r="HP267" s="50"/>
      <c r="HQ267" s="51"/>
      <c r="HR267" s="52"/>
      <c r="HS267" s="48">
        <f t="shared" ref="HS267:HS330" si="192">HU267+HW267+HY267+IA267+IC267+IE267+IG267+II267+IK267</f>
        <v>0</v>
      </c>
      <c r="HT267" s="136"/>
      <c r="HU267" s="140"/>
      <c r="HV267" s="51"/>
      <c r="HW267" s="50"/>
      <c r="HX267" s="51"/>
      <c r="HY267" s="50"/>
      <c r="HZ267" s="129"/>
      <c r="IA267" s="50"/>
      <c r="IB267" s="51"/>
      <c r="IC267" s="50"/>
      <c r="ID267" s="51"/>
      <c r="IE267" s="50"/>
      <c r="IF267" s="129"/>
      <c r="IG267" s="50"/>
      <c r="IH267" s="129"/>
      <c r="II267" s="50"/>
      <c r="IJ267" s="51"/>
      <c r="IK267" s="52"/>
      <c r="IL267" s="48">
        <f t="shared" si="160"/>
        <v>0</v>
      </c>
      <c r="IM267" s="136"/>
      <c r="IN267" s="140"/>
      <c r="IO267" s="51"/>
      <c r="IP267" s="52"/>
      <c r="IQ267" s="48">
        <f t="shared" si="190"/>
        <v>0</v>
      </c>
      <c r="IR267" s="51"/>
      <c r="IS267" s="52"/>
      <c r="IT267" s="48">
        <f t="shared" si="173"/>
        <v>0</v>
      </c>
      <c r="IU267" s="136"/>
      <c r="IV267" s="140"/>
      <c r="IW267" s="51"/>
      <c r="IX267" s="50"/>
      <c r="IY267" s="129"/>
      <c r="IZ267" s="50"/>
      <c r="JA267" s="129"/>
      <c r="JB267" s="50"/>
      <c r="JC267" s="51"/>
      <c r="JD267" s="50"/>
      <c r="JE267" s="51"/>
      <c r="JF267" s="50"/>
      <c r="JG267" s="51"/>
      <c r="JH267" s="52"/>
      <c r="JI267" s="48">
        <f t="shared" si="158"/>
        <v>0</v>
      </c>
      <c r="JJ267" s="136"/>
      <c r="JK267" s="140"/>
      <c r="JL267" s="129"/>
      <c r="JM267" s="50"/>
      <c r="JN267" s="51"/>
      <c r="JO267" s="52"/>
      <c r="JP267" s="48">
        <f t="shared" si="191"/>
        <v>0</v>
      </c>
      <c r="JQ267" s="51"/>
      <c r="JR267" s="52"/>
    </row>
    <row r="268" spans="2:278" ht="15" hidden="1" customHeight="1" x14ac:dyDescent="0.3">
      <c r="B268" s="37">
        <v>5475</v>
      </c>
      <c r="C268" s="30" t="s">
        <v>170</v>
      </c>
      <c r="D268" s="38">
        <v>2007</v>
      </c>
      <c r="E268" s="62">
        <f t="shared" si="184"/>
        <v>0</v>
      </c>
      <c r="F268" s="47"/>
      <c r="G268" s="47"/>
      <c r="H268" s="47"/>
      <c r="I268" s="47"/>
      <c r="J268" s="48">
        <f t="shared" si="174"/>
        <v>0</v>
      </c>
      <c r="K268" s="49"/>
      <c r="L268" s="50"/>
      <c r="M268" s="51"/>
      <c r="N268" s="50"/>
      <c r="O268" s="51"/>
      <c r="P268" s="52"/>
      <c r="Q268" s="48">
        <f t="shared" si="185"/>
        <v>0</v>
      </c>
      <c r="R268" s="49"/>
      <c r="S268" s="52"/>
      <c r="T268" s="48">
        <f t="shared" si="186"/>
        <v>0</v>
      </c>
      <c r="U268" s="49"/>
      <c r="V268" s="50"/>
      <c r="W268" s="51"/>
      <c r="X268" s="52"/>
      <c r="Y268" s="53">
        <f t="shared" si="172"/>
        <v>0</v>
      </c>
      <c r="Z268" s="114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14"/>
      <c r="AM268" s="55"/>
      <c r="AN268" s="54"/>
      <c r="AO268" s="88"/>
      <c r="AP268" s="95">
        <f t="shared" si="187"/>
        <v>0</v>
      </c>
      <c r="AQ268" s="97"/>
      <c r="AR268" s="92"/>
      <c r="AS268" s="89"/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>
        <f t="shared" si="162"/>
        <v>0</v>
      </c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176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/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/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>
        <f t="shared" si="188"/>
        <v>0</v>
      </c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0"/>
      <c r="ET268" s="50"/>
      <c r="EU268" s="50"/>
      <c r="EV268" s="50"/>
      <c r="EW268" s="51"/>
      <c r="EX268" s="52"/>
      <c r="EY268" s="53">
        <f t="shared" si="189"/>
        <v>0</v>
      </c>
      <c r="EZ268" s="51"/>
      <c r="FA268" s="50"/>
      <c r="FB268" s="51"/>
      <c r="FC268" s="52"/>
      <c r="FD268" s="53">
        <f t="shared" si="177"/>
        <v>0</v>
      </c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>
        <f t="shared" si="183"/>
        <v>0</v>
      </c>
      <c r="FR268" s="153"/>
      <c r="FS268" s="150"/>
      <c r="FT268" s="51"/>
      <c r="FU268" s="50"/>
      <c r="FV268" s="51"/>
      <c r="FW268" s="50"/>
      <c r="FX268" s="51"/>
      <c r="FY268" s="50"/>
      <c r="FZ268" s="51"/>
      <c r="GA268" s="50"/>
      <c r="GB268" s="51"/>
      <c r="GC268" s="52"/>
      <c r="GD268" s="53"/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/>
      <c r="GP268" s="136"/>
      <c r="GQ268" s="140"/>
      <c r="GR268" s="51"/>
      <c r="GS268" s="50"/>
      <c r="GT268" s="51"/>
      <c r="GU268" s="50"/>
      <c r="GV268" s="129"/>
      <c r="GW268" s="50"/>
      <c r="GX268" s="51"/>
      <c r="GY268" s="50"/>
      <c r="GZ268" s="51"/>
      <c r="HA268" s="50"/>
      <c r="HB268" s="51"/>
      <c r="HC268" s="52"/>
      <c r="HD268" s="48">
        <f t="shared" si="175"/>
        <v>0</v>
      </c>
      <c r="HE268" s="136"/>
      <c r="HF268" s="140"/>
      <c r="HG268" s="51"/>
      <c r="HH268" s="50"/>
      <c r="HI268" s="51"/>
      <c r="HJ268" s="50"/>
      <c r="HK268" s="129"/>
      <c r="HL268" s="50"/>
      <c r="HM268" s="51"/>
      <c r="HN268" s="50"/>
      <c r="HO268" s="51"/>
      <c r="HP268" s="50"/>
      <c r="HQ268" s="51"/>
      <c r="HR268" s="52"/>
      <c r="HS268" s="48">
        <f t="shared" si="192"/>
        <v>0</v>
      </c>
      <c r="HT268" s="136"/>
      <c r="HU268" s="140"/>
      <c r="HV268" s="51"/>
      <c r="HW268" s="50"/>
      <c r="HX268" s="51"/>
      <c r="HY268" s="50"/>
      <c r="HZ268" s="129"/>
      <c r="IA268" s="50"/>
      <c r="IB268" s="51"/>
      <c r="IC268" s="50"/>
      <c r="ID268" s="51"/>
      <c r="IE268" s="50"/>
      <c r="IF268" s="129"/>
      <c r="IG268" s="50"/>
      <c r="IH268" s="129"/>
      <c r="II268" s="50"/>
      <c r="IJ268" s="51"/>
      <c r="IK268" s="52"/>
      <c r="IL268" s="48">
        <f t="shared" si="160"/>
        <v>0</v>
      </c>
      <c r="IM268" s="136"/>
      <c r="IN268" s="140"/>
      <c r="IO268" s="51"/>
      <c r="IP268" s="52"/>
      <c r="IQ268" s="48">
        <f t="shared" si="190"/>
        <v>0</v>
      </c>
      <c r="IR268" s="51"/>
      <c r="IS268" s="52"/>
      <c r="IT268" s="48">
        <f t="shared" si="173"/>
        <v>0</v>
      </c>
      <c r="IU268" s="136"/>
      <c r="IV268" s="140"/>
      <c r="IW268" s="51"/>
      <c r="IX268" s="50"/>
      <c r="IY268" s="129"/>
      <c r="IZ268" s="50"/>
      <c r="JA268" s="129"/>
      <c r="JB268" s="50"/>
      <c r="JC268" s="51"/>
      <c r="JD268" s="50"/>
      <c r="JE268" s="51"/>
      <c r="JF268" s="50"/>
      <c r="JG268" s="51"/>
      <c r="JH268" s="52"/>
      <c r="JI268" s="48">
        <f t="shared" ref="JI268:JI331" si="193">JK268+JM268+JO268</f>
        <v>0</v>
      </c>
      <c r="JJ268" s="136"/>
      <c r="JK268" s="140"/>
      <c r="JL268" s="129"/>
      <c r="JM268" s="50"/>
      <c r="JN268" s="51"/>
      <c r="JO268" s="52"/>
      <c r="JP268" s="48">
        <f t="shared" si="191"/>
        <v>0</v>
      </c>
      <c r="JQ268" s="51"/>
      <c r="JR268" s="52"/>
    </row>
    <row r="269" spans="2:278" ht="15" hidden="1" customHeight="1" x14ac:dyDescent="0.3">
      <c r="B269" s="37">
        <v>40</v>
      </c>
      <c r="C269" s="30" t="s">
        <v>600</v>
      </c>
      <c r="D269" s="38">
        <v>2012</v>
      </c>
      <c r="E269" s="62">
        <f t="shared" si="184"/>
        <v>13.8</v>
      </c>
      <c r="F269" s="47" t="s">
        <v>410</v>
      </c>
      <c r="G269" s="47"/>
      <c r="H269" s="47" t="s">
        <v>873</v>
      </c>
      <c r="I269" s="47"/>
      <c r="J269" s="48">
        <f t="shared" si="174"/>
        <v>0</v>
      </c>
      <c r="K269" s="49"/>
      <c r="L269" s="50"/>
      <c r="M269" s="51"/>
      <c r="N269" s="50"/>
      <c r="O269" s="51"/>
      <c r="P269" s="52"/>
      <c r="Q269" s="48">
        <f t="shared" si="185"/>
        <v>0</v>
      </c>
      <c r="R269" s="49"/>
      <c r="S269" s="52"/>
      <c r="T269" s="48">
        <f t="shared" si="186"/>
        <v>0</v>
      </c>
      <c r="U269" s="49"/>
      <c r="V269" s="50"/>
      <c r="W269" s="51"/>
      <c r="X269" s="52"/>
      <c r="Y269" s="53">
        <f t="shared" si="172"/>
        <v>0</v>
      </c>
      <c r="Z269" s="117"/>
      <c r="AA269" s="55"/>
      <c r="AB269" s="54"/>
      <c r="AC269" s="55"/>
      <c r="AD269" s="114"/>
      <c r="AE269" s="55"/>
      <c r="AF269" s="54"/>
      <c r="AG269" s="55"/>
      <c r="AH269" s="114"/>
      <c r="AI269" s="55"/>
      <c r="AJ269" s="54"/>
      <c r="AK269" s="55"/>
      <c r="AL269" s="54"/>
      <c r="AM269" s="55"/>
      <c r="AN269" s="54"/>
      <c r="AO269" s="88"/>
      <c r="AP269" s="95">
        <f t="shared" si="187"/>
        <v>0</v>
      </c>
      <c r="AQ269" s="97"/>
      <c r="AR269" s="92"/>
      <c r="AS269" s="89">
        <f t="shared" ref="AS269:AS274" si="194">AU269+AW269+AY269+BA269+BC269</f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si="162"/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si="176"/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ref="CH269:CH274" si="195">CJ269+CL269+CN269+CP269+CR269+CT269</f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ref="CU269:CU274" si="196">CW269+CY269+DA269+DC269+DE269</f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si="188"/>
        <v>0</v>
      </c>
      <c r="DG269" s="51"/>
      <c r="DH269" s="50"/>
      <c r="DI269" s="51"/>
      <c r="DJ269" s="50"/>
      <c r="DK269" s="51"/>
      <c r="DL269" s="52"/>
      <c r="DM269" s="53">
        <f t="shared" ref="DM269:DM274" si="197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198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189"/>
        <v>0</v>
      </c>
      <c r="EZ269" s="51"/>
      <c r="FA269" s="50"/>
      <c r="FB269" s="51"/>
      <c r="FC269" s="52"/>
      <c r="FD269" s="53">
        <f t="shared" si="177"/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si="183"/>
        <v>0</v>
      </c>
      <c r="FR269" s="122"/>
      <c r="FS269" s="122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ref="GD269:GD274" si="199">GF269+GH269+GJ269+GL269+GN269</f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ref="GO269:GO274" si="200">GQ269+GS269+GU269+GW269+GY269+HA269+HC269</f>
        <v>0</v>
      </c>
      <c r="GP269" s="125"/>
      <c r="GQ269" s="125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si="175"/>
        <v>0</v>
      </c>
      <c r="HE269" s="125"/>
      <c r="HF269" s="125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192"/>
        <v>0</v>
      </c>
      <c r="HT269" s="136"/>
      <c r="HU269" s="140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9"/>
      <c r="IG269" s="50"/>
      <c r="IH269" s="129"/>
      <c r="II269" s="50"/>
      <c r="IJ269" s="51"/>
      <c r="IK269" s="52"/>
      <c r="IL269" s="48">
        <f t="shared" si="160"/>
        <v>0</v>
      </c>
      <c r="IM269" s="136"/>
      <c r="IN269" s="140"/>
      <c r="IO269" s="51"/>
      <c r="IP269" s="52"/>
      <c r="IQ269" s="48">
        <f t="shared" si="190"/>
        <v>0</v>
      </c>
      <c r="IR269" s="51"/>
      <c r="IS269" s="52"/>
      <c r="IT269" s="48">
        <f t="shared" si="173"/>
        <v>0</v>
      </c>
      <c r="IU269" s="136"/>
      <c r="IV269" s="140"/>
      <c r="IW269" s="51"/>
      <c r="IX269" s="50"/>
      <c r="IY269" s="51"/>
      <c r="IZ269" s="50"/>
      <c r="JA269" s="129"/>
      <c r="JB269" s="50"/>
      <c r="JC269" s="51"/>
      <c r="JD269" s="50"/>
      <c r="JE269" s="51"/>
      <c r="JF269" s="50"/>
      <c r="JG269" s="51"/>
      <c r="JH269" s="52"/>
      <c r="JI269" s="48">
        <f t="shared" si="193"/>
        <v>0</v>
      </c>
      <c r="JJ269" s="136"/>
      <c r="JK269" s="140"/>
      <c r="JL269" s="51"/>
      <c r="JM269" s="50"/>
      <c r="JN269" s="51"/>
      <c r="JO269" s="52"/>
      <c r="JP269" s="48">
        <f t="shared" si="191"/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611</v>
      </c>
      <c r="D270" s="38">
        <v>2011</v>
      </c>
      <c r="E270" s="62">
        <f t="shared" si="184"/>
        <v>13.5</v>
      </c>
      <c r="F270" s="47" t="s">
        <v>409</v>
      </c>
      <c r="G270" s="47"/>
      <c r="H270" s="47" t="s">
        <v>612</v>
      </c>
      <c r="I270" s="47"/>
      <c r="J270" s="48">
        <f t="shared" si="174"/>
        <v>0</v>
      </c>
      <c r="K270" s="49"/>
      <c r="L270" s="50"/>
      <c r="M270" s="51"/>
      <c r="N270" s="50"/>
      <c r="O270" s="51"/>
      <c r="P270" s="52"/>
      <c r="Q270" s="48">
        <f t="shared" si="185"/>
        <v>0</v>
      </c>
      <c r="R270" s="49"/>
      <c r="S270" s="52"/>
      <c r="T270" s="48">
        <f t="shared" si="186"/>
        <v>0</v>
      </c>
      <c r="U270" s="49"/>
      <c r="V270" s="50"/>
      <c r="W270" s="51"/>
      <c r="X270" s="52"/>
      <c r="Y270" s="53">
        <f t="shared" si="172"/>
        <v>0</v>
      </c>
      <c r="Z270" s="148"/>
      <c r="AA270" s="55"/>
      <c r="AB270" s="148"/>
      <c r="AC270" s="55"/>
      <c r="AD270" s="148"/>
      <c r="AE270" s="55"/>
      <c r="AF270" s="148"/>
      <c r="AG270" s="55"/>
      <c r="AH270" s="148"/>
      <c r="AI270" s="55"/>
      <c r="AJ270" s="148"/>
      <c r="AK270" s="55"/>
      <c r="AL270" s="148"/>
      <c r="AM270" s="55"/>
      <c r="AN270" s="148"/>
      <c r="AO270" s="88"/>
      <c r="AP270" s="95">
        <f t="shared" si="187"/>
        <v>0</v>
      </c>
      <c r="AQ270" s="97"/>
      <c r="AR270" s="92"/>
      <c r="AS270" s="89">
        <f t="shared" si="194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162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17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195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196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188"/>
        <v>0</v>
      </c>
      <c r="DG270" s="51"/>
      <c r="DH270" s="50"/>
      <c r="DI270" s="51"/>
      <c r="DJ270" s="50"/>
      <c r="DK270" s="51"/>
      <c r="DL270" s="52"/>
      <c r="DM270" s="53">
        <f t="shared" si="197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198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189"/>
        <v>0</v>
      </c>
      <c r="EZ270" s="51"/>
      <c r="FA270" s="50"/>
      <c r="FB270" s="51"/>
      <c r="FC270" s="52"/>
      <c r="FD270" s="53">
        <f t="shared" si="177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183"/>
        <v>0</v>
      </c>
      <c r="FR270" s="122"/>
      <c r="FS270" s="122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199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si="200"/>
        <v>0</v>
      </c>
      <c r="GP270" s="125"/>
      <c r="GQ270" s="125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175"/>
        <v>0</v>
      </c>
      <c r="HE270" s="125"/>
      <c r="HF270" s="125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192"/>
        <v>0</v>
      </c>
      <c r="HT270" s="136"/>
      <c r="HU270" s="140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9"/>
      <c r="IG270" s="50"/>
      <c r="IH270" s="129"/>
      <c r="II270" s="50"/>
      <c r="IJ270" s="51"/>
      <c r="IK270" s="52"/>
      <c r="IL270" s="48">
        <f t="shared" si="160"/>
        <v>0</v>
      </c>
      <c r="IM270" s="136"/>
      <c r="IN270" s="140"/>
      <c r="IO270" s="51"/>
      <c r="IP270" s="52"/>
      <c r="IQ270" s="48">
        <f t="shared" si="190"/>
        <v>0</v>
      </c>
      <c r="IR270" s="51"/>
      <c r="IS270" s="52"/>
      <c r="IT270" s="48">
        <f t="shared" si="173"/>
        <v>0</v>
      </c>
      <c r="IU270" s="136"/>
      <c r="IV270" s="140"/>
      <c r="IW270" s="51"/>
      <c r="IX270" s="50"/>
      <c r="IY270" s="51"/>
      <c r="IZ270" s="50"/>
      <c r="JA270" s="129"/>
      <c r="JB270" s="50"/>
      <c r="JC270" s="51"/>
      <c r="JD270" s="50"/>
      <c r="JE270" s="51"/>
      <c r="JF270" s="50"/>
      <c r="JG270" s="51"/>
      <c r="JH270" s="52"/>
      <c r="JI270" s="48">
        <f t="shared" si="193"/>
        <v>0</v>
      </c>
      <c r="JJ270" s="136"/>
      <c r="JK270" s="140"/>
      <c r="JL270" s="51"/>
      <c r="JM270" s="50"/>
      <c r="JN270" s="51"/>
      <c r="JO270" s="52"/>
      <c r="JP270" s="48">
        <f t="shared" si="191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646</v>
      </c>
      <c r="D271" s="38">
        <v>2012</v>
      </c>
      <c r="E271" s="62">
        <f t="shared" si="184"/>
        <v>13.5</v>
      </c>
      <c r="F271" s="47" t="s">
        <v>412</v>
      </c>
      <c r="G271" s="47"/>
      <c r="H271" s="47" t="s">
        <v>647</v>
      </c>
      <c r="I271" s="47"/>
      <c r="J271" s="48">
        <f t="shared" si="174"/>
        <v>0</v>
      </c>
      <c r="K271" s="49"/>
      <c r="L271" s="50"/>
      <c r="M271" s="51"/>
      <c r="N271" s="50"/>
      <c r="O271" s="51"/>
      <c r="P271" s="52"/>
      <c r="Q271" s="48">
        <f t="shared" si="185"/>
        <v>0</v>
      </c>
      <c r="R271" s="49"/>
      <c r="S271" s="52"/>
      <c r="T271" s="48">
        <f t="shared" si="186"/>
        <v>0</v>
      </c>
      <c r="U271" s="49"/>
      <c r="V271" s="50"/>
      <c r="W271" s="51"/>
      <c r="X271" s="52"/>
      <c r="Y271" s="53">
        <f t="shared" si="17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5">
        <f t="shared" si="187"/>
        <v>0</v>
      </c>
      <c r="AQ271" s="97"/>
      <c r="AR271" s="92"/>
      <c r="AS271" s="89">
        <f t="shared" si="194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162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17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195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196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188"/>
        <v>0</v>
      </c>
      <c r="DG271" s="51"/>
      <c r="DH271" s="50"/>
      <c r="DI271" s="51"/>
      <c r="DJ271" s="50"/>
      <c r="DK271" s="51"/>
      <c r="DL271" s="52"/>
      <c r="DM271" s="53">
        <f t="shared" si="197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101">
        <v>7</v>
      </c>
      <c r="DY271" s="102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198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189"/>
        <v>0</v>
      </c>
      <c r="EZ271" s="51"/>
      <c r="FA271" s="50"/>
      <c r="FB271" s="51"/>
      <c r="FC271" s="52"/>
      <c r="FD271" s="53">
        <f t="shared" si="177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183"/>
        <v>0</v>
      </c>
      <c r="FR271" s="122"/>
      <c r="FS271" s="122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199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200"/>
        <v>0</v>
      </c>
      <c r="GP271" s="125"/>
      <c r="GQ271" s="125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175"/>
        <v>0</v>
      </c>
      <c r="HE271" s="125"/>
      <c r="HF271" s="125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192"/>
        <v>0</v>
      </c>
      <c r="HT271" s="136"/>
      <c r="HU271" s="140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9"/>
      <c r="IG271" s="50"/>
      <c r="IH271" s="129"/>
      <c r="II271" s="50"/>
      <c r="IJ271" s="51"/>
      <c r="IK271" s="52"/>
      <c r="IL271" s="48">
        <f t="shared" si="160"/>
        <v>0</v>
      </c>
      <c r="IM271" s="136"/>
      <c r="IN271" s="140"/>
      <c r="IO271" s="51"/>
      <c r="IP271" s="52"/>
      <c r="IQ271" s="48">
        <f t="shared" si="190"/>
        <v>0</v>
      </c>
      <c r="IR271" s="51"/>
      <c r="IS271" s="52"/>
      <c r="IT271" s="48">
        <f t="shared" si="173"/>
        <v>0</v>
      </c>
      <c r="IU271" s="136"/>
      <c r="IV271" s="140"/>
      <c r="IW271" s="51"/>
      <c r="IX271" s="50"/>
      <c r="IY271" s="51"/>
      <c r="IZ271" s="50"/>
      <c r="JA271" s="129"/>
      <c r="JB271" s="50"/>
      <c r="JC271" s="51"/>
      <c r="JD271" s="50"/>
      <c r="JE271" s="51"/>
      <c r="JF271" s="50"/>
      <c r="JG271" s="51"/>
      <c r="JH271" s="52"/>
      <c r="JI271" s="48">
        <f t="shared" si="193"/>
        <v>0</v>
      </c>
      <c r="JJ271" s="136"/>
      <c r="JK271" s="140"/>
      <c r="JL271" s="51"/>
      <c r="JM271" s="50"/>
      <c r="JN271" s="51"/>
      <c r="JO271" s="52"/>
      <c r="JP271" s="48">
        <f t="shared" si="191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595</v>
      </c>
      <c r="D272" s="38">
        <v>2011</v>
      </c>
      <c r="E272" s="62">
        <f t="shared" si="184"/>
        <v>13.5</v>
      </c>
      <c r="F272" s="47" t="s">
        <v>427</v>
      </c>
      <c r="G272" s="47"/>
      <c r="H272" s="47" t="s">
        <v>597</v>
      </c>
      <c r="I272" s="47"/>
      <c r="J272" s="48">
        <f t="shared" si="174"/>
        <v>0</v>
      </c>
      <c r="K272" s="49"/>
      <c r="L272" s="50"/>
      <c r="M272" s="51"/>
      <c r="N272" s="50"/>
      <c r="O272" s="51"/>
      <c r="P272" s="52"/>
      <c r="Q272" s="48">
        <f t="shared" si="185"/>
        <v>0</v>
      </c>
      <c r="R272" s="49"/>
      <c r="S272" s="52"/>
      <c r="T272" s="48">
        <f t="shared" si="186"/>
        <v>0</v>
      </c>
      <c r="U272" s="49"/>
      <c r="V272" s="50"/>
      <c r="W272" s="51"/>
      <c r="X272" s="52"/>
      <c r="Y272" s="53">
        <f t="shared" si="172"/>
        <v>0</v>
      </c>
      <c r="Z272" s="148"/>
      <c r="AA272" s="55"/>
      <c r="AB272" s="148"/>
      <c r="AC272" s="55"/>
      <c r="AD272" s="148"/>
      <c r="AE272" s="55"/>
      <c r="AF272" s="148"/>
      <c r="AG272" s="55"/>
      <c r="AH272" s="148"/>
      <c r="AI272" s="55"/>
      <c r="AJ272" s="148"/>
      <c r="AK272" s="55"/>
      <c r="AL272" s="148"/>
      <c r="AM272" s="55"/>
      <c r="AN272" s="148"/>
      <c r="AO272" s="88"/>
      <c r="AP272" s="95">
        <f t="shared" si="187"/>
        <v>0</v>
      </c>
      <c r="AQ272" s="97"/>
      <c r="AR272" s="92"/>
      <c r="AS272" s="89">
        <f t="shared" si="194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162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17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195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196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188"/>
        <v>0</v>
      </c>
      <c r="DG272" s="51"/>
      <c r="DH272" s="50"/>
      <c r="DI272" s="51"/>
      <c r="DJ272" s="50"/>
      <c r="DK272" s="51"/>
      <c r="DL272" s="52"/>
      <c r="DM272" s="53">
        <f t="shared" si="197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198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189"/>
        <v>0</v>
      </c>
      <c r="EZ272" s="51"/>
      <c r="FA272" s="50"/>
      <c r="FB272" s="51"/>
      <c r="FC272" s="52"/>
      <c r="FD272" s="53">
        <f t="shared" si="177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183"/>
        <v>0</v>
      </c>
      <c r="FR272" s="122"/>
      <c r="FS272" s="122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199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200"/>
        <v>0</v>
      </c>
      <c r="GP272" s="125"/>
      <c r="GQ272" s="125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175"/>
        <v>0</v>
      </c>
      <c r="HE272" s="125"/>
      <c r="HF272" s="125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192"/>
        <v>0</v>
      </c>
      <c r="HT272" s="136"/>
      <c r="HU272" s="140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9"/>
      <c r="IG272" s="50"/>
      <c r="IH272" s="129"/>
      <c r="II272" s="50"/>
      <c r="IJ272" s="51"/>
      <c r="IK272" s="52"/>
      <c r="IL272" s="48">
        <f t="shared" si="160"/>
        <v>0</v>
      </c>
      <c r="IM272" s="136"/>
      <c r="IN272" s="140"/>
      <c r="IO272" s="51"/>
      <c r="IP272" s="52"/>
      <c r="IQ272" s="48">
        <f t="shared" si="190"/>
        <v>0</v>
      </c>
      <c r="IR272" s="51"/>
      <c r="IS272" s="52"/>
      <c r="IT272" s="48">
        <f t="shared" si="173"/>
        <v>0</v>
      </c>
      <c r="IU272" s="136"/>
      <c r="IV272" s="140"/>
      <c r="IW272" s="51"/>
      <c r="IX272" s="50"/>
      <c r="IY272" s="51"/>
      <c r="IZ272" s="50"/>
      <c r="JA272" s="129"/>
      <c r="JB272" s="50"/>
      <c r="JC272" s="51"/>
      <c r="JD272" s="50"/>
      <c r="JE272" s="51"/>
      <c r="JF272" s="50"/>
      <c r="JG272" s="51"/>
      <c r="JH272" s="52"/>
      <c r="JI272" s="48">
        <f t="shared" si="193"/>
        <v>0</v>
      </c>
      <c r="JJ272" s="136"/>
      <c r="JK272" s="140"/>
      <c r="JL272" s="51"/>
      <c r="JM272" s="50"/>
      <c r="JN272" s="51"/>
      <c r="JO272" s="52"/>
      <c r="JP272" s="48">
        <f t="shared" si="191"/>
        <v>0</v>
      </c>
      <c r="JQ272" s="51"/>
      <c r="JR272" s="52"/>
    </row>
    <row r="273" spans="2:278" ht="15" hidden="1" customHeight="1" x14ac:dyDescent="0.3">
      <c r="B273" s="37">
        <v>379</v>
      </c>
      <c r="C273" s="30" t="s">
        <v>648</v>
      </c>
      <c r="D273" s="38">
        <v>2011</v>
      </c>
      <c r="E273" s="62">
        <f t="shared" si="184"/>
        <v>13.5</v>
      </c>
      <c r="F273" s="47" t="s">
        <v>412</v>
      </c>
      <c r="G273" s="47"/>
      <c r="H273" s="47" t="s">
        <v>649</v>
      </c>
      <c r="I273" s="47" t="s">
        <v>650</v>
      </c>
      <c r="J273" s="48">
        <f t="shared" si="174"/>
        <v>0</v>
      </c>
      <c r="K273" s="49"/>
      <c r="L273" s="50"/>
      <c r="M273" s="51"/>
      <c r="N273" s="50"/>
      <c r="O273" s="51"/>
      <c r="P273" s="52"/>
      <c r="Q273" s="48">
        <f t="shared" si="185"/>
        <v>0</v>
      </c>
      <c r="R273" s="49"/>
      <c r="S273" s="52"/>
      <c r="T273" s="48">
        <f t="shared" si="186"/>
        <v>0</v>
      </c>
      <c r="U273" s="49"/>
      <c r="V273" s="50"/>
      <c r="W273" s="51"/>
      <c r="X273" s="52"/>
      <c r="Y273" s="53">
        <f t="shared" si="172"/>
        <v>0</v>
      </c>
      <c r="Z273" s="117"/>
      <c r="AA273" s="55"/>
      <c r="AB273" s="54"/>
      <c r="AC273" s="55"/>
      <c r="AD273" s="54"/>
      <c r="AE273" s="55"/>
      <c r="AF273" s="105"/>
      <c r="AG273" s="55"/>
      <c r="AH273" s="54"/>
      <c r="AI273" s="55"/>
      <c r="AJ273" s="54"/>
      <c r="AK273" s="55"/>
      <c r="AL273" s="117"/>
      <c r="AM273" s="55"/>
      <c r="AN273" s="54"/>
      <c r="AO273" s="88"/>
      <c r="AP273" s="95">
        <f t="shared" si="187"/>
        <v>0</v>
      </c>
      <c r="AQ273" s="97"/>
      <c r="AR273" s="92"/>
      <c r="AS273" s="89">
        <f t="shared" si="194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162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17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195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196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188"/>
        <v>0</v>
      </c>
      <c r="DG273" s="51"/>
      <c r="DH273" s="50"/>
      <c r="DI273" s="51"/>
      <c r="DJ273" s="50"/>
      <c r="DK273" s="51"/>
      <c r="DL273" s="52"/>
      <c r="DM273" s="53">
        <f t="shared" si="197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101">
        <v>7</v>
      </c>
      <c r="DY273" s="102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198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189"/>
        <v>0</v>
      </c>
      <c r="EZ273" s="51"/>
      <c r="FA273" s="50"/>
      <c r="FB273" s="51"/>
      <c r="FC273" s="52"/>
      <c r="FD273" s="53">
        <f t="shared" si="177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183"/>
        <v>0</v>
      </c>
      <c r="FR273" s="122"/>
      <c r="FS273" s="122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199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200"/>
        <v>0</v>
      </c>
      <c r="GP273" s="125"/>
      <c r="GQ273" s="125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175"/>
        <v>0</v>
      </c>
      <c r="HE273" s="125"/>
      <c r="HF273" s="125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192"/>
        <v>0</v>
      </c>
      <c r="HT273" s="136"/>
      <c r="HU273" s="140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9"/>
      <c r="IG273" s="50"/>
      <c r="IH273" s="129"/>
      <c r="II273" s="50"/>
      <c r="IJ273" s="51"/>
      <c r="IK273" s="52"/>
      <c r="IL273" s="48">
        <f t="shared" si="160"/>
        <v>0</v>
      </c>
      <c r="IM273" s="136"/>
      <c r="IN273" s="140"/>
      <c r="IO273" s="51"/>
      <c r="IP273" s="52"/>
      <c r="IQ273" s="48">
        <f t="shared" si="190"/>
        <v>0</v>
      </c>
      <c r="IR273" s="51"/>
      <c r="IS273" s="52"/>
      <c r="IT273" s="48">
        <f t="shared" si="173"/>
        <v>0</v>
      </c>
      <c r="IU273" s="136"/>
      <c r="IV273" s="140"/>
      <c r="IW273" s="51"/>
      <c r="IX273" s="50"/>
      <c r="IY273" s="51"/>
      <c r="IZ273" s="50"/>
      <c r="JA273" s="129"/>
      <c r="JB273" s="50"/>
      <c r="JC273" s="51"/>
      <c r="JD273" s="50"/>
      <c r="JE273" s="51"/>
      <c r="JF273" s="50"/>
      <c r="JG273" s="51"/>
      <c r="JH273" s="52"/>
      <c r="JI273" s="48">
        <f t="shared" si="193"/>
        <v>0</v>
      </c>
      <c r="JJ273" s="136"/>
      <c r="JK273" s="140"/>
      <c r="JL273" s="51"/>
      <c r="JM273" s="50"/>
      <c r="JN273" s="51"/>
      <c r="JO273" s="52"/>
      <c r="JP273" s="48">
        <f t="shared" si="191"/>
        <v>0</v>
      </c>
      <c r="JQ273" s="51"/>
      <c r="JR273" s="52"/>
    </row>
    <row r="274" spans="2:278" ht="15" hidden="1" customHeight="1" x14ac:dyDescent="0.3">
      <c r="B274" s="37">
        <v>427</v>
      </c>
      <c r="C274" s="30" t="s">
        <v>665</v>
      </c>
      <c r="D274" s="38">
        <v>2012</v>
      </c>
      <c r="E274" s="62">
        <f t="shared" si="184"/>
        <v>13.5</v>
      </c>
      <c r="F274" s="47" t="s">
        <v>414</v>
      </c>
      <c r="G274" s="47"/>
      <c r="H274" s="47" t="s">
        <v>666</v>
      </c>
      <c r="I274" s="47" t="s">
        <v>667</v>
      </c>
      <c r="J274" s="48">
        <f t="shared" si="174"/>
        <v>0</v>
      </c>
      <c r="K274" s="49"/>
      <c r="L274" s="50"/>
      <c r="M274" s="51"/>
      <c r="N274" s="50"/>
      <c r="O274" s="51"/>
      <c r="P274" s="52"/>
      <c r="Q274" s="48">
        <f t="shared" si="185"/>
        <v>0</v>
      </c>
      <c r="R274" s="49"/>
      <c r="S274" s="52"/>
      <c r="T274" s="48">
        <f t="shared" si="186"/>
        <v>0</v>
      </c>
      <c r="U274" s="49"/>
      <c r="V274" s="50"/>
      <c r="W274" s="51"/>
      <c r="X274" s="52"/>
      <c r="Y274" s="53">
        <f t="shared" si="172"/>
        <v>0</v>
      </c>
      <c r="Z274" s="54"/>
      <c r="AA274" s="55"/>
      <c r="AB274" s="54"/>
      <c r="AC274" s="55"/>
      <c r="AD274" s="117"/>
      <c r="AE274" s="55"/>
      <c r="AF274" s="105"/>
      <c r="AG274" s="55"/>
      <c r="AH274" s="117"/>
      <c r="AI274" s="55"/>
      <c r="AJ274" s="54"/>
      <c r="AK274" s="55"/>
      <c r="AL274" s="105"/>
      <c r="AM274" s="55"/>
      <c r="AN274" s="54"/>
      <c r="AO274" s="88"/>
      <c r="AP274" s="95">
        <f t="shared" si="187"/>
        <v>0</v>
      </c>
      <c r="AQ274" s="97"/>
      <c r="AR274" s="92"/>
      <c r="AS274" s="89">
        <f t="shared" si="194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162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17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195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196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188"/>
        <v>0</v>
      </c>
      <c r="DG274" s="51"/>
      <c r="DH274" s="50"/>
      <c r="DI274" s="51"/>
      <c r="DJ274" s="50"/>
      <c r="DK274" s="51"/>
      <c r="DL274" s="52"/>
      <c r="DM274" s="53">
        <f t="shared" si="197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198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189"/>
        <v>0</v>
      </c>
      <c r="EZ274" s="51"/>
      <c r="FA274" s="50"/>
      <c r="FB274" s="51"/>
      <c r="FC274" s="52"/>
      <c r="FD274" s="53">
        <f t="shared" si="177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183"/>
        <v>0</v>
      </c>
      <c r="FR274" s="122"/>
      <c r="FS274" s="122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199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200"/>
        <v>0</v>
      </c>
      <c r="GP274" s="125"/>
      <c r="GQ274" s="125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175"/>
        <v>0</v>
      </c>
      <c r="HE274" s="125"/>
      <c r="HF274" s="125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192"/>
        <v>0</v>
      </c>
      <c r="HT274" s="136"/>
      <c r="HU274" s="140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9"/>
      <c r="IG274" s="50"/>
      <c r="IH274" s="129"/>
      <c r="II274" s="50"/>
      <c r="IJ274" s="51"/>
      <c r="IK274" s="52"/>
      <c r="IL274" s="48">
        <f t="shared" si="160"/>
        <v>0</v>
      </c>
      <c r="IM274" s="136"/>
      <c r="IN274" s="140"/>
      <c r="IO274" s="51"/>
      <c r="IP274" s="52"/>
      <c r="IQ274" s="48">
        <f t="shared" si="190"/>
        <v>0</v>
      </c>
      <c r="IR274" s="51"/>
      <c r="IS274" s="52"/>
      <c r="IT274" s="48">
        <f t="shared" si="173"/>
        <v>0</v>
      </c>
      <c r="IU274" s="136"/>
      <c r="IV274" s="140"/>
      <c r="IW274" s="51"/>
      <c r="IX274" s="50"/>
      <c r="IY274" s="51"/>
      <c r="IZ274" s="50"/>
      <c r="JA274" s="129"/>
      <c r="JB274" s="50"/>
      <c r="JC274" s="51"/>
      <c r="JD274" s="50"/>
      <c r="JE274" s="51"/>
      <c r="JF274" s="50"/>
      <c r="JG274" s="51"/>
      <c r="JH274" s="52"/>
      <c r="JI274" s="48">
        <f t="shared" si="193"/>
        <v>0</v>
      </c>
      <c r="JJ274" s="136"/>
      <c r="JK274" s="140"/>
      <c r="JL274" s="51"/>
      <c r="JM274" s="50"/>
      <c r="JN274" s="51"/>
      <c r="JO274" s="52"/>
      <c r="JP274" s="48">
        <f t="shared" si="191"/>
        <v>0</v>
      </c>
      <c r="JQ274" s="51"/>
      <c r="JR274" s="52"/>
    </row>
    <row r="275" spans="2:278" ht="15" hidden="1" customHeight="1" x14ac:dyDescent="0.3">
      <c r="B275" s="37">
        <v>9556</v>
      </c>
      <c r="C275" s="30" t="s">
        <v>823</v>
      </c>
      <c r="D275" s="38">
        <v>2010</v>
      </c>
      <c r="E275" s="62">
        <f t="shared" si="184"/>
        <v>0</v>
      </c>
      <c r="F275" s="47" t="s">
        <v>537</v>
      </c>
      <c r="G275" s="47"/>
      <c r="H275" s="47" t="s">
        <v>538</v>
      </c>
      <c r="I275" s="47"/>
      <c r="J275" s="48">
        <f t="shared" si="174"/>
        <v>0</v>
      </c>
      <c r="K275" s="49"/>
      <c r="L275" s="50"/>
      <c r="M275" s="51"/>
      <c r="N275" s="50"/>
      <c r="O275" s="51"/>
      <c r="P275" s="52"/>
      <c r="Q275" s="48">
        <f t="shared" si="185"/>
        <v>0</v>
      </c>
      <c r="R275" s="49"/>
      <c r="S275" s="52"/>
      <c r="T275" s="48">
        <f t="shared" si="186"/>
        <v>0</v>
      </c>
      <c r="U275" s="49"/>
      <c r="V275" s="50"/>
      <c r="W275" s="51"/>
      <c r="X275" s="52"/>
      <c r="Y275" s="53">
        <f t="shared" si="172"/>
        <v>0</v>
      </c>
      <c r="Z275" s="54"/>
      <c r="AA275" s="55"/>
      <c r="AB275" s="54"/>
      <c r="AC275" s="55"/>
      <c r="AD275" s="54"/>
      <c r="AE275" s="55"/>
      <c r="AF275" s="105"/>
      <c r="AG275" s="55"/>
      <c r="AH275" s="114"/>
      <c r="AI275" s="55"/>
      <c r="AJ275" s="54"/>
      <c r="AK275" s="55"/>
      <c r="AL275" s="110"/>
      <c r="AM275" s="55"/>
      <c r="AN275" s="54"/>
      <c r="AO275" s="88"/>
      <c r="AP275" s="95">
        <f t="shared" si="187"/>
        <v>0</v>
      </c>
      <c r="AQ275" s="97"/>
      <c r="AR275" s="92"/>
      <c r="AS275" s="89"/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>
        <f t="shared" si="162"/>
        <v>0</v>
      </c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17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/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/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>
        <f t="shared" si="188"/>
        <v>0</v>
      </c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1"/>
      <c r="ET275" s="50"/>
      <c r="EU275" s="51"/>
      <c r="EV275" s="50"/>
      <c r="EW275" s="51"/>
      <c r="EX275" s="52"/>
      <c r="EY275" s="53">
        <f t="shared" si="189"/>
        <v>0</v>
      </c>
      <c r="EZ275" s="51"/>
      <c r="FA275" s="50"/>
      <c r="FB275" s="51"/>
      <c r="FC275" s="52"/>
      <c r="FD275" s="53">
        <f t="shared" si="177"/>
        <v>0</v>
      </c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>
        <f t="shared" si="183"/>
        <v>0</v>
      </c>
      <c r="FR275" s="153"/>
      <c r="FS275" s="150"/>
      <c r="FT275" s="51"/>
      <c r="FU275" s="50"/>
      <c r="FV275" s="51"/>
      <c r="FW275" s="50"/>
      <c r="FX275" s="51"/>
      <c r="FY275" s="50"/>
      <c r="FZ275" s="51"/>
      <c r="GA275" s="50"/>
      <c r="GB275" s="51"/>
      <c r="GC275" s="52"/>
      <c r="GD275" s="53"/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/>
      <c r="GP275" s="136"/>
      <c r="GQ275" s="140"/>
      <c r="GR275" s="51"/>
      <c r="GS275" s="50"/>
      <c r="GT275" s="51"/>
      <c r="GU275" s="50"/>
      <c r="GV275" s="129"/>
      <c r="GW275" s="50"/>
      <c r="GX275" s="51"/>
      <c r="GY275" s="50"/>
      <c r="GZ275" s="51"/>
      <c r="HA275" s="50"/>
      <c r="HB275" s="51"/>
      <c r="HC275" s="52"/>
      <c r="HD275" s="48">
        <f t="shared" si="175"/>
        <v>0</v>
      </c>
      <c r="HE275" s="136"/>
      <c r="HF275" s="140"/>
      <c r="HG275" s="51"/>
      <c r="HH275" s="50"/>
      <c r="HI275" s="51"/>
      <c r="HJ275" s="50"/>
      <c r="HK275" s="129"/>
      <c r="HL275" s="50"/>
      <c r="HM275" s="51"/>
      <c r="HN275" s="50"/>
      <c r="HO275" s="51"/>
      <c r="HP275" s="50"/>
      <c r="HQ275" s="51"/>
      <c r="HR275" s="52"/>
      <c r="HS275" s="48">
        <f t="shared" si="192"/>
        <v>0</v>
      </c>
      <c r="HT275" s="136"/>
      <c r="HU275" s="140"/>
      <c r="HV275" s="51"/>
      <c r="HW275" s="50"/>
      <c r="HX275" s="51"/>
      <c r="HY275" s="50"/>
      <c r="HZ275" s="129"/>
      <c r="IA275" s="50"/>
      <c r="IB275" s="51"/>
      <c r="IC275" s="50"/>
      <c r="ID275" s="51"/>
      <c r="IE275" s="50"/>
      <c r="IF275" s="129"/>
      <c r="IG275" s="50"/>
      <c r="IH275" s="129"/>
      <c r="II275" s="50"/>
      <c r="IJ275" s="51"/>
      <c r="IK275" s="52"/>
      <c r="IL275" s="48">
        <f t="shared" ref="IL275:IL338" si="201">IN275+IP275</f>
        <v>0</v>
      </c>
      <c r="IM275" s="136"/>
      <c r="IN275" s="140"/>
      <c r="IO275" s="51"/>
      <c r="IP275" s="52"/>
      <c r="IQ275" s="48">
        <f t="shared" si="190"/>
        <v>0</v>
      </c>
      <c r="IR275" s="51"/>
      <c r="IS275" s="52"/>
      <c r="IT275" s="48">
        <f t="shared" si="173"/>
        <v>0</v>
      </c>
      <c r="IU275" s="136"/>
      <c r="IV275" s="140"/>
      <c r="IW275" s="51"/>
      <c r="IX275" s="50"/>
      <c r="IY275" s="129"/>
      <c r="IZ275" s="50"/>
      <c r="JA275" s="129"/>
      <c r="JB275" s="50"/>
      <c r="JC275" s="51"/>
      <c r="JD275" s="50"/>
      <c r="JE275" s="51"/>
      <c r="JF275" s="50"/>
      <c r="JG275" s="51"/>
      <c r="JH275" s="52"/>
      <c r="JI275" s="48">
        <f t="shared" si="193"/>
        <v>0</v>
      </c>
      <c r="JJ275" s="136"/>
      <c r="JK275" s="140"/>
      <c r="JL275" s="129"/>
      <c r="JM275" s="50"/>
      <c r="JN275" s="51"/>
      <c r="JO275" s="52"/>
      <c r="JP275" s="48">
        <f t="shared" si="191"/>
        <v>0</v>
      </c>
      <c r="JQ275" s="51"/>
      <c r="JR275" s="52"/>
    </row>
    <row r="276" spans="2:278" ht="15" hidden="1" customHeight="1" x14ac:dyDescent="0.3">
      <c r="B276" s="37">
        <v>6008</v>
      </c>
      <c r="C276" s="30" t="s">
        <v>181</v>
      </c>
      <c r="D276" s="38">
        <v>2007</v>
      </c>
      <c r="E276" s="62">
        <f t="shared" si="184"/>
        <v>0</v>
      </c>
      <c r="F276" s="47"/>
      <c r="G276" s="47"/>
      <c r="H276" s="47"/>
      <c r="I276" s="47"/>
      <c r="J276" s="48">
        <f t="shared" si="174"/>
        <v>0</v>
      </c>
      <c r="K276" s="49"/>
      <c r="L276" s="50"/>
      <c r="M276" s="51"/>
      <c r="N276" s="50"/>
      <c r="O276" s="51"/>
      <c r="P276" s="52"/>
      <c r="Q276" s="48">
        <f t="shared" si="185"/>
        <v>0</v>
      </c>
      <c r="R276" s="49"/>
      <c r="S276" s="52"/>
      <c r="T276" s="48">
        <f t="shared" si="186"/>
        <v>0</v>
      </c>
      <c r="U276" s="49"/>
      <c r="V276" s="50"/>
      <c r="W276" s="51"/>
      <c r="X276" s="52"/>
      <c r="Y276" s="53">
        <f t="shared" si="172"/>
        <v>0</v>
      </c>
      <c r="Z276" s="54"/>
      <c r="AA276" s="55"/>
      <c r="AB276" s="54"/>
      <c r="AC276" s="55"/>
      <c r="AD276" s="54"/>
      <c r="AE276" s="55"/>
      <c r="AF276" s="105"/>
      <c r="AG276" s="55"/>
      <c r="AH276" s="54"/>
      <c r="AI276" s="55"/>
      <c r="AJ276" s="54"/>
      <c r="AK276" s="55"/>
      <c r="AL276" s="120"/>
      <c r="AM276" s="55"/>
      <c r="AN276" s="54"/>
      <c r="AO276" s="88"/>
      <c r="AP276" s="95">
        <f t="shared" si="187"/>
        <v>0</v>
      </c>
      <c r="AQ276" s="97"/>
      <c r="AR276" s="92"/>
      <c r="AS276" s="89"/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>
        <f t="shared" si="162"/>
        <v>0</v>
      </c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>
        <f t="shared" si="17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/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/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>
        <f t="shared" si="188"/>
        <v>0</v>
      </c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189"/>
        <v>0</v>
      </c>
      <c r="EZ276" s="51"/>
      <c r="FA276" s="50"/>
      <c r="FB276" s="51"/>
      <c r="FC276" s="52"/>
      <c r="FD276" s="53">
        <f t="shared" si="177"/>
        <v>0</v>
      </c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>
        <f t="shared" si="183"/>
        <v>0</v>
      </c>
      <c r="FR276" s="153"/>
      <c r="FS276" s="150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53"/>
      <c r="GE276" s="51"/>
      <c r="GF276" s="50"/>
      <c r="GG276" s="51"/>
      <c r="GH276" s="50"/>
      <c r="GI276" s="51"/>
      <c r="GJ276" s="50"/>
      <c r="GK276" s="51"/>
      <c r="GL276" s="50"/>
      <c r="GM276" s="51"/>
      <c r="GN276" s="52"/>
      <c r="GO276" s="48"/>
      <c r="GP276" s="136"/>
      <c r="GQ276" s="140"/>
      <c r="GR276" s="51"/>
      <c r="GS276" s="50"/>
      <c r="GT276" s="51"/>
      <c r="GU276" s="50"/>
      <c r="GV276" s="129"/>
      <c r="GW276" s="50"/>
      <c r="GX276" s="51"/>
      <c r="GY276" s="50"/>
      <c r="GZ276" s="51"/>
      <c r="HA276" s="50"/>
      <c r="HB276" s="51"/>
      <c r="HC276" s="52"/>
      <c r="HD276" s="48">
        <f t="shared" si="175"/>
        <v>0</v>
      </c>
      <c r="HE276" s="136"/>
      <c r="HF276" s="140"/>
      <c r="HG276" s="51"/>
      <c r="HH276" s="50"/>
      <c r="HI276" s="51"/>
      <c r="HJ276" s="50"/>
      <c r="HK276" s="129"/>
      <c r="HL276" s="50"/>
      <c r="HM276" s="51"/>
      <c r="HN276" s="50"/>
      <c r="HO276" s="51"/>
      <c r="HP276" s="50"/>
      <c r="HQ276" s="51"/>
      <c r="HR276" s="52"/>
      <c r="HS276" s="48">
        <f t="shared" si="192"/>
        <v>0</v>
      </c>
      <c r="HT276" s="136"/>
      <c r="HU276" s="140"/>
      <c r="HV276" s="51"/>
      <c r="HW276" s="50"/>
      <c r="HX276" s="51"/>
      <c r="HY276" s="50"/>
      <c r="HZ276" s="129"/>
      <c r="IA276" s="50"/>
      <c r="IB276" s="51"/>
      <c r="IC276" s="50"/>
      <c r="ID276" s="51"/>
      <c r="IE276" s="50"/>
      <c r="IF276" s="129"/>
      <c r="IG276" s="50"/>
      <c r="IH276" s="129"/>
      <c r="II276" s="50"/>
      <c r="IJ276" s="51"/>
      <c r="IK276" s="52"/>
      <c r="IL276" s="48">
        <f t="shared" si="201"/>
        <v>0</v>
      </c>
      <c r="IM276" s="136"/>
      <c r="IN276" s="140"/>
      <c r="IO276" s="51"/>
      <c r="IP276" s="52"/>
      <c r="IQ276" s="48">
        <f t="shared" si="190"/>
        <v>0</v>
      </c>
      <c r="IR276" s="51"/>
      <c r="IS276" s="52"/>
      <c r="IT276" s="48">
        <f t="shared" si="173"/>
        <v>0</v>
      </c>
      <c r="IU276" s="136"/>
      <c r="IV276" s="140"/>
      <c r="IW276" s="51"/>
      <c r="IX276" s="50"/>
      <c r="IY276" s="129"/>
      <c r="IZ276" s="50"/>
      <c r="JA276" s="129"/>
      <c r="JB276" s="50"/>
      <c r="JC276" s="51"/>
      <c r="JD276" s="50"/>
      <c r="JE276" s="51"/>
      <c r="JF276" s="50"/>
      <c r="JG276" s="51"/>
      <c r="JH276" s="52"/>
      <c r="JI276" s="48">
        <f t="shared" si="193"/>
        <v>0</v>
      </c>
      <c r="JJ276" s="136"/>
      <c r="JK276" s="140"/>
      <c r="JL276" s="129"/>
      <c r="JM276" s="50"/>
      <c r="JN276" s="51"/>
      <c r="JO276" s="52"/>
      <c r="JP276" s="48">
        <f t="shared" si="191"/>
        <v>0</v>
      </c>
      <c r="JQ276" s="51"/>
      <c r="JR276" s="52"/>
    </row>
    <row r="277" spans="2:278" ht="15" hidden="1" customHeight="1" x14ac:dyDescent="0.3">
      <c r="B277" s="37">
        <v>7403</v>
      </c>
      <c r="C277" s="30" t="s">
        <v>256</v>
      </c>
      <c r="D277" s="38">
        <v>2009</v>
      </c>
      <c r="E277" s="62">
        <f t="shared" si="184"/>
        <v>0</v>
      </c>
      <c r="F277" s="47"/>
      <c r="G277" s="47"/>
      <c r="H277" s="47"/>
      <c r="I277" s="47"/>
      <c r="J277" s="48">
        <f t="shared" si="174"/>
        <v>0</v>
      </c>
      <c r="K277" s="49"/>
      <c r="L277" s="50"/>
      <c r="M277" s="51"/>
      <c r="N277" s="50"/>
      <c r="O277" s="51"/>
      <c r="P277" s="52"/>
      <c r="Q277" s="48">
        <f t="shared" si="185"/>
        <v>0</v>
      </c>
      <c r="R277" s="49"/>
      <c r="S277" s="52"/>
      <c r="T277" s="48">
        <f t="shared" si="186"/>
        <v>0</v>
      </c>
      <c r="U277" s="49"/>
      <c r="V277" s="50"/>
      <c r="W277" s="51"/>
      <c r="X277" s="52"/>
      <c r="Y277" s="53">
        <f t="shared" ref="Y277:Y299" si="202">AA277+AC277+AE277+AG277+AI277+AK277+AM277+AO277</f>
        <v>0</v>
      </c>
      <c r="Z277" s="117"/>
      <c r="AA277" s="55"/>
      <c r="AB277" s="54"/>
      <c r="AC277" s="55"/>
      <c r="AD277" s="54"/>
      <c r="AE277" s="55"/>
      <c r="AF277" s="105"/>
      <c r="AG277" s="55"/>
      <c r="AH277" s="54"/>
      <c r="AI277" s="55"/>
      <c r="AJ277" s="54"/>
      <c r="AK277" s="55"/>
      <c r="AL277" s="105"/>
      <c r="AM277" s="55"/>
      <c r="AN277" s="54"/>
      <c r="AO277" s="88"/>
      <c r="AP277" s="95">
        <f t="shared" si="187"/>
        <v>0</v>
      </c>
      <c r="AQ277" s="97"/>
      <c r="AR277" s="92"/>
      <c r="AS277" s="89"/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>
        <f t="shared" si="162"/>
        <v>0</v>
      </c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17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/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/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>
        <f t="shared" si="188"/>
        <v>0</v>
      </c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1"/>
      <c r="ET277" s="50"/>
      <c r="EU277" s="51"/>
      <c r="EV277" s="50"/>
      <c r="EW277" s="51"/>
      <c r="EX277" s="52"/>
      <c r="EY277" s="53">
        <f t="shared" si="189"/>
        <v>0</v>
      </c>
      <c r="EZ277" s="51"/>
      <c r="FA277" s="50"/>
      <c r="FB277" s="51"/>
      <c r="FC277" s="52"/>
      <c r="FD277" s="53">
        <f t="shared" si="177"/>
        <v>0</v>
      </c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>
        <f t="shared" si="183"/>
        <v>0</v>
      </c>
      <c r="FR277" s="153"/>
      <c r="FS277" s="150"/>
      <c r="FT277" s="51"/>
      <c r="FU277" s="50"/>
      <c r="FV277" s="51"/>
      <c r="FW277" s="50"/>
      <c r="FX277" s="51"/>
      <c r="FY277" s="50"/>
      <c r="FZ277" s="51"/>
      <c r="GA277" s="50"/>
      <c r="GB277" s="51"/>
      <c r="GC277" s="52"/>
      <c r="GD277" s="53"/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/>
      <c r="GP277" s="136"/>
      <c r="GQ277" s="140"/>
      <c r="GR277" s="51"/>
      <c r="GS277" s="50"/>
      <c r="GT277" s="51"/>
      <c r="GU277" s="50"/>
      <c r="GV277" s="129"/>
      <c r="GW277" s="50"/>
      <c r="GX277" s="51"/>
      <c r="GY277" s="50"/>
      <c r="GZ277" s="51"/>
      <c r="HA277" s="50"/>
      <c r="HB277" s="51"/>
      <c r="HC277" s="52"/>
      <c r="HD277" s="48">
        <f t="shared" si="175"/>
        <v>0</v>
      </c>
      <c r="HE277" s="136"/>
      <c r="HF277" s="140"/>
      <c r="HG277" s="51"/>
      <c r="HH277" s="50"/>
      <c r="HI277" s="51"/>
      <c r="HJ277" s="50"/>
      <c r="HK277" s="129"/>
      <c r="HL277" s="50"/>
      <c r="HM277" s="51"/>
      <c r="HN277" s="50"/>
      <c r="HO277" s="51"/>
      <c r="HP277" s="50"/>
      <c r="HQ277" s="51"/>
      <c r="HR277" s="52"/>
      <c r="HS277" s="48">
        <f t="shared" si="192"/>
        <v>0</v>
      </c>
      <c r="HT277" s="136"/>
      <c r="HU277" s="140"/>
      <c r="HV277" s="51"/>
      <c r="HW277" s="50"/>
      <c r="HX277" s="51"/>
      <c r="HY277" s="50"/>
      <c r="HZ277" s="129"/>
      <c r="IA277" s="50"/>
      <c r="IB277" s="51"/>
      <c r="IC277" s="50"/>
      <c r="ID277" s="51"/>
      <c r="IE277" s="50"/>
      <c r="IF277" s="129"/>
      <c r="IG277" s="50"/>
      <c r="IH277" s="129"/>
      <c r="II277" s="50"/>
      <c r="IJ277" s="51"/>
      <c r="IK277" s="52"/>
      <c r="IL277" s="48">
        <f t="shared" si="201"/>
        <v>0</v>
      </c>
      <c r="IM277" s="136"/>
      <c r="IN277" s="140"/>
      <c r="IO277" s="51"/>
      <c r="IP277" s="52"/>
      <c r="IQ277" s="48">
        <f t="shared" si="190"/>
        <v>0</v>
      </c>
      <c r="IR277" s="51"/>
      <c r="IS277" s="52"/>
      <c r="IT277" s="48">
        <f t="shared" si="173"/>
        <v>0</v>
      </c>
      <c r="IU277" s="136"/>
      <c r="IV277" s="140"/>
      <c r="IW277" s="51"/>
      <c r="IX277" s="50"/>
      <c r="IY277" s="129"/>
      <c r="IZ277" s="50"/>
      <c r="JA277" s="129"/>
      <c r="JB277" s="50"/>
      <c r="JC277" s="51"/>
      <c r="JD277" s="50"/>
      <c r="JE277" s="51"/>
      <c r="JF277" s="50"/>
      <c r="JG277" s="51"/>
      <c r="JH277" s="52"/>
      <c r="JI277" s="48">
        <f t="shared" si="193"/>
        <v>0</v>
      </c>
      <c r="JJ277" s="136"/>
      <c r="JK277" s="140"/>
      <c r="JL277" s="129"/>
      <c r="JM277" s="50"/>
      <c r="JN277" s="51"/>
      <c r="JO277" s="52"/>
      <c r="JP277" s="48">
        <f t="shared" si="191"/>
        <v>0</v>
      </c>
      <c r="JQ277" s="51"/>
      <c r="JR277" s="52"/>
    </row>
    <row r="278" spans="2:278" ht="15" hidden="1" customHeight="1" x14ac:dyDescent="0.3">
      <c r="B278" s="37">
        <v>4633</v>
      </c>
      <c r="C278" s="30" t="s">
        <v>61</v>
      </c>
      <c r="D278" s="39">
        <v>2004</v>
      </c>
      <c r="E278" s="62">
        <f t="shared" si="184"/>
        <v>12.6</v>
      </c>
      <c r="F278" s="47" t="s">
        <v>410</v>
      </c>
      <c r="G278" s="47"/>
      <c r="H278" s="47" t="s">
        <v>854</v>
      </c>
      <c r="I278" s="47" t="s">
        <v>926</v>
      </c>
      <c r="J278" s="48">
        <f t="shared" si="174"/>
        <v>0</v>
      </c>
      <c r="K278" s="49"/>
      <c r="L278" s="50"/>
      <c r="M278" s="51"/>
      <c r="N278" s="50"/>
      <c r="O278" s="51"/>
      <c r="P278" s="52"/>
      <c r="Q278" s="48">
        <f t="shared" si="185"/>
        <v>0</v>
      </c>
      <c r="R278" s="49"/>
      <c r="S278" s="52"/>
      <c r="T278" s="48">
        <f t="shared" si="186"/>
        <v>0</v>
      </c>
      <c r="U278" s="49"/>
      <c r="V278" s="50"/>
      <c r="W278" s="51"/>
      <c r="X278" s="52"/>
      <c r="Y278" s="53">
        <f t="shared" si="202"/>
        <v>0</v>
      </c>
      <c r="Z278" s="120"/>
      <c r="AA278" s="55"/>
      <c r="AB278" s="54"/>
      <c r="AC278" s="55"/>
      <c r="AD278" s="54"/>
      <c r="AE278" s="55"/>
      <c r="AF278" s="105"/>
      <c r="AG278" s="55"/>
      <c r="AH278" s="54"/>
      <c r="AI278" s="55"/>
      <c r="AJ278" s="54"/>
      <c r="AK278" s="55"/>
      <c r="AL278" s="117"/>
      <c r="AM278" s="55"/>
      <c r="AN278" s="54"/>
      <c r="AO278" s="88"/>
      <c r="AP278" s="95">
        <f t="shared" si="187"/>
        <v>0</v>
      </c>
      <c r="AQ278" s="97"/>
      <c r="AR278" s="92"/>
      <c r="AS278" s="89">
        <f>AU278+AW278+AY278+BA278+BC278</f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>
        <f t="shared" si="162"/>
        <v>0</v>
      </c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12"/>
      <c r="BQ278" s="13">
        <f t="shared" si="17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52"/>
      <c r="CH278" s="53">
        <f>CJ278+CL278+CN278+CP278+CR278+CT278</f>
        <v>0</v>
      </c>
      <c r="CI278" s="51"/>
      <c r="CJ278" s="50"/>
      <c r="CK278" s="51"/>
      <c r="CL278" s="50"/>
      <c r="CM278" s="51"/>
      <c r="CN278" s="50"/>
      <c r="CO278" s="51"/>
      <c r="CP278" s="50"/>
      <c r="CQ278" s="51"/>
      <c r="CR278" s="50"/>
      <c r="CS278" s="51"/>
      <c r="CT278" s="52"/>
      <c r="CU278" s="53">
        <f>CW278+CY278+DA278+DC278+DE278</f>
        <v>0</v>
      </c>
      <c r="CV278" s="51"/>
      <c r="CW278" s="50"/>
      <c r="CX278" s="51"/>
      <c r="CY278" s="50"/>
      <c r="CZ278" s="51"/>
      <c r="DA278" s="50"/>
      <c r="DB278" s="51"/>
      <c r="DC278" s="50"/>
      <c r="DD278" s="51"/>
      <c r="DE278" s="52"/>
      <c r="DF278" s="53">
        <f t="shared" si="188"/>
        <v>0</v>
      </c>
      <c r="DG278" s="51"/>
      <c r="DH278" s="50"/>
      <c r="DI278" s="51"/>
      <c r="DJ278" s="50"/>
      <c r="DK278" s="51"/>
      <c r="DL278" s="52"/>
      <c r="DM278" s="53">
        <f>DO278+DQ278+DS278+DU278+DW278+DY278+EA278+EC278</f>
        <v>0</v>
      </c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1"/>
      <c r="DY278" s="50"/>
      <c r="DZ278" s="51"/>
      <c r="EA278" s="50"/>
      <c r="EB278" s="51"/>
      <c r="EC278" s="52"/>
      <c r="ED278" s="53">
        <f>EF278+EH278+EJ278+EL278+EN278+EP278+ER278+ET278+EV278+EX278</f>
        <v>0</v>
      </c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1"/>
      <c r="EP278" s="50"/>
      <c r="EQ278" s="51"/>
      <c r="ER278" s="50"/>
      <c r="ES278" s="50"/>
      <c r="ET278" s="50"/>
      <c r="EU278" s="50"/>
      <c r="EV278" s="50"/>
      <c r="EW278" s="51"/>
      <c r="EX278" s="52"/>
      <c r="EY278" s="53">
        <f t="shared" si="189"/>
        <v>0</v>
      </c>
      <c r="EZ278" s="51"/>
      <c r="FA278" s="50"/>
      <c r="FB278" s="51"/>
      <c r="FC278" s="52"/>
      <c r="FD278" s="53">
        <f t="shared" si="177"/>
        <v>0</v>
      </c>
      <c r="FE278" s="51"/>
      <c r="FF278" s="50"/>
      <c r="FG278" s="51"/>
      <c r="FH278" s="50"/>
      <c r="FI278" s="51"/>
      <c r="FJ278" s="50"/>
      <c r="FK278" s="51"/>
      <c r="FL278" s="50"/>
      <c r="FM278" s="51"/>
      <c r="FN278" s="50"/>
      <c r="FO278" s="51"/>
      <c r="FP278" s="52"/>
      <c r="FQ278" s="53">
        <f t="shared" si="183"/>
        <v>0</v>
      </c>
      <c r="FR278" s="122"/>
      <c r="FS278" s="122"/>
      <c r="FT278" s="51"/>
      <c r="FU278" s="50"/>
      <c r="FV278" s="51"/>
      <c r="FW278" s="50"/>
      <c r="FX278" s="50"/>
      <c r="FY278" s="50"/>
      <c r="FZ278" s="50"/>
      <c r="GA278" s="50"/>
      <c r="GB278" s="51"/>
      <c r="GC278" s="52"/>
      <c r="GD278" s="53">
        <f>GF278+GH278+GJ278+GL278+GN278</f>
        <v>0</v>
      </c>
      <c r="GE278" s="51"/>
      <c r="GF278" s="50"/>
      <c r="GG278" s="51"/>
      <c r="GH278" s="50"/>
      <c r="GI278" s="51"/>
      <c r="GJ278" s="50"/>
      <c r="GK278" s="51"/>
      <c r="GL278" s="50"/>
      <c r="GM278" s="51"/>
      <c r="GN278" s="52"/>
      <c r="GO278" s="48">
        <f>GQ278+GS278+GU278+GW278+GY278+HA278+HC278</f>
        <v>0</v>
      </c>
      <c r="GP278" s="136"/>
      <c r="GQ278" s="140"/>
      <c r="GR278" s="51"/>
      <c r="GS278" s="50"/>
      <c r="GT278" s="51"/>
      <c r="GU278" s="50"/>
      <c r="GV278" s="129"/>
      <c r="GW278" s="50"/>
      <c r="GX278" s="51"/>
      <c r="GY278" s="50"/>
      <c r="GZ278" s="51"/>
      <c r="HA278" s="50"/>
      <c r="HB278" s="51"/>
      <c r="HC278" s="52"/>
      <c r="HD278" s="48">
        <f t="shared" si="175"/>
        <v>0</v>
      </c>
      <c r="HE278" s="136"/>
      <c r="HF278" s="140"/>
      <c r="HG278" s="51"/>
      <c r="HH278" s="50"/>
      <c r="HI278" s="51"/>
      <c r="HJ278" s="50"/>
      <c r="HK278" s="129"/>
      <c r="HL278" s="50"/>
      <c r="HM278" s="51"/>
      <c r="HN278" s="50"/>
      <c r="HO278" s="51"/>
      <c r="HP278" s="50"/>
      <c r="HQ278" s="51"/>
      <c r="HR278" s="52"/>
      <c r="HS278" s="48">
        <f t="shared" si="192"/>
        <v>0</v>
      </c>
      <c r="HT278" s="136"/>
      <c r="HU278" s="140"/>
      <c r="HV278" s="51"/>
      <c r="HW278" s="50"/>
      <c r="HX278" s="51"/>
      <c r="HY278" s="50"/>
      <c r="HZ278" s="129"/>
      <c r="IA278" s="50"/>
      <c r="IB278" s="51"/>
      <c r="IC278" s="50"/>
      <c r="ID278" s="51"/>
      <c r="IE278" s="50"/>
      <c r="IF278" s="129"/>
      <c r="IG278" s="50"/>
      <c r="IH278" s="129"/>
      <c r="II278" s="50"/>
      <c r="IJ278" s="51"/>
      <c r="IK278" s="52"/>
      <c r="IL278" s="48">
        <f t="shared" si="201"/>
        <v>0</v>
      </c>
      <c r="IM278" s="136"/>
      <c r="IN278" s="140"/>
      <c r="IO278" s="51"/>
      <c r="IP278" s="52"/>
      <c r="IQ278" s="48">
        <f t="shared" si="190"/>
        <v>0</v>
      </c>
      <c r="IR278" s="51"/>
      <c r="IS278" s="52"/>
      <c r="IT278" s="48">
        <f t="shared" si="173"/>
        <v>0</v>
      </c>
      <c r="IU278" s="136"/>
      <c r="IV278" s="140"/>
      <c r="IW278" s="51"/>
      <c r="IX278" s="50"/>
      <c r="IY278" s="129"/>
      <c r="IZ278" s="50"/>
      <c r="JA278" s="129"/>
      <c r="JB278" s="50"/>
      <c r="JC278" s="51"/>
      <c r="JD278" s="50"/>
      <c r="JE278" s="51"/>
      <c r="JF278" s="50"/>
      <c r="JG278" s="51"/>
      <c r="JH278" s="52"/>
      <c r="JI278" s="48">
        <f t="shared" si="193"/>
        <v>12.6</v>
      </c>
      <c r="JJ278" s="136"/>
      <c r="JK278" s="140"/>
      <c r="JL278" s="129"/>
      <c r="JM278" s="50"/>
      <c r="JN278" s="51">
        <v>7</v>
      </c>
      <c r="JO278" s="52">
        <f>18*0.7</f>
        <v>12.6</v>
      </c>
      <c r="JP278" s="48">
        <f t="shared" si="191"/>
        <v>0</v>
      </c>
      <c r="JQ278" s="51"/>
      <c r="JR278" s="52"/>
    </row>
    <row r="279" spans="2:278" ht="15" hidden="1" customHeight="1" x14ac:dyDescent="0.3">
      <c r="B279" s="37">
        <v>6920</v>
      </c>
      <c r="C279" s="30" t="s">
        <v>875</v>
      </c>
      <c r="D279" s="38">
        <v>2006</v>
      </c>
      <c r="E279" s="62">
        <f t="shared" si="184"/>
        <v>12</v>
      </c>
      <c r="F279" s="47" t="s">
        <v>420</v>
      </c>
      <c r="G279" s="47"/>
      <c r="H279" s="47" t="s">
        <v>466</v>
      </c>
      <c r="I279" s="47" t="s">
        <v>517</v>
      </c>
      <c r="J279" s="48">
        <f t="shared" si="174"/>
        <v>0</v>
      </c>
      <c r="K279" s="49"/>
      <c r="L279" s="50"/>
      <c r="M279" s="51"/>
      <c r="N279" s="50"/>
      <c r="O279" s="51"/>
      <c r="P279" s="52"/>
      <c r="Q279" s="48">
        <f t="shared" si="185"/>
        <v>0</v>
      </c>
      <c r="R279" s="49"/>
      <c r="S279" s="52"/>
      <c r="T279" s="48">
        <f t="shared" si="186"/>
        <v>0</v>
      </c>
      <c r="U279" s="49"/>
      <c r="V279" s="50"/>
      <c r="W279" s="51"/>
      <c r="X279" s="52"/>
      <c r="Y279" s="53">
        <f t="shared" si="202"/>
        <v>0</v>
      </c>
      <c r="Z279" s="120"/>
      <c r="AA279" s="55"/>
      <c r="AB279" s="120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7"/>
      <c r="AM279" s="55"/>
      <c r="AN279" s="54"/>
      <c r="AO279" s="88"/>
      <c r="AP279" s="95">
        <f t="shared" si="187"/>
        <v>0</v>
      </c>
      <c r="AQ279" s="97"/>
      <c r="AR279" s="92"/>
      <c r="AS279" s="89">
        <f>AU279+AW279+AY279+BA279+BC279</f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>
        <f t="shared" si="162"/>
        <v>0</v>
      </c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17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>CJ279+CL279+CN279+CP279+CR279+CT279</f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>CW279+CY279+DA279+DC279+DE279</f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>
        <f t="shared" si="188"/>
        <v>0</v>
      </c>
      <c r="DG279" s="51"/>
      <c r="DH279" s="50"/>
      <c r="DI279" s="51"/>
      <c r="DJ279" s="50"/>
      <c r="DK279" s="51"/>
      <c r="DL279" s="52"/>
      <c r="DM279" s="53">
        <f>DO279+DQ279+DS279+DU279+DW279+DY279+EA279+EC279</f>
        <v>0</v>
      </c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>
        <f>EF279+EH279+EJ279+EL279+EN279+EP279+ER279+ET279+EV279+EX279</f>
        <v>0</v>
      </c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0"/>
      <c r="ET279" s="50"/>
      <c r="EU279" s="50"/>
      <c r="EV279" s="50"/>
      <c r="EW279" s="51"/>
      <c r="EX279" s="52"/>
      <c r="EY279" s="53">
        <f t="shared" si="189"/>
        <v>0</v>
      </c>
      <c r="EZ279" s="51"/>
      <c r="FA279" s="50"/>
      <c r="FB279" s="51"/>
      <c r="FC279" s="52"/>
      <c r="FD279" s="53">
        <f t="shared" si="177"/>
        <v>0</v>
      </c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>
        <f t="shared" si="183"/>
        <v>0</v>
      </c>
      <c r="FR279" s="122"/>
      <c r="FS279" s="122"/>
      <c r="FT279" s="51"/>
      <c r="FU279" s="50"/>
      <c r="FV279" s="51"/>
      <c r="FW279" s="50"/>
      <c r="FX279" s="51"/>
      <c r="FY279" s="50"/>
      <c r="FZ279" s="51"/>
      <c r="GA279" s="50"/>
      <c r="GB279" s="51"/>
      <c r="GC279" s="52"/>
      <c r="GD279" s="53">
        <f>GF279+GH279+GJ279+GL279+GN279</f>
        <v>0</v>
      </c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>
        <f>GQ279+GS279+GU279+GW279</f>
        <v>12</v>
      </c>
      <c r="GP279" s="136"/>
      <c r="GQ279" s="140"/>
      <c r="GR279" s="51"/>
      <c r="GS279" s="50"/>
      <c r="GT279" s="51"/>
      <c r="GU279" s="50"/>
      <c r="GV279" s="129">
        <v>6</v>
      </c>
      <c r="GW279" s="50">
        <f>15*0.8</f>
        <v>12</v>
      </c>
      <c r="GX279" s="18">
        <v>7</v>
      </c>
      <c r="GY279" s="18" t="s">
        <v>65</v>
      </c>
      <c r="GZ279" s="18">
        <v>9</v>
      </c>
      <c r="HA279" s="18" t="s">
        <v>65</v>
      </c>
      <c r="HB279" s="18">
        <v>6</v>
      </c>
      <c r="HC279" s="124">
        <f>15*0.8</f>
        <v>12</v>
      </c>
      <c r="HD279" s="48">
        <f t="shared" si="175"/>
        <v>0</v>
      </c>
      <c r="HE279" s="136"/>
      <c r="HF279" s="140"/>
      <c r="HG279" s="51"/>
      <c r="HH279" s="50"/>
      <c r="HI279" s="51"/>
      <c r="HJ279" s="50"/>
      <c r="HK279" s="129"/>
      <c r="HL279" s="50"/>
      <c r="HM279" s="51"/>
      <c r="HN279" s="51"/>
      <c r="HO279" s="51"/>
      <c r="HP279" s="51"/>
      <c r="HQ279" s="51"/>
      <c r="HR279" s="52"/>
      <c r="HS279" s="48">
        <f t="shared" si="192"/>
        <v>0</v>
      </c>
      <c r="HT279" s="136"/>
      <c r="HU279" s="140"/>
      <c r="HV279" s="51"/>
      <c r="HW279" s="50"/>
      <c r="HX279" s="51"/>
      <c r="HY279" s="50"/>
      <c r="HZ279" s="129"/>
      <c r="IA279" s="50"/>
      <c r="IB279" s="51"/>
      <c r="IC279" s="50"/>
      <c r="ID279" s="51"/>
      <c r="IE279" s="51"/>
      <c r="IF279" s="129"/>
      <c r="IG279" s="51"/>
      <c r="IH279" s="129"/>
      <c r="II279" s="51"/>
      <c r="IJ279" s="51"/>
      <c r="IK279" s="52"/>
      <c r="IL279" s="48">
        <f t="shared" si="201"/>
        <v>0</v>
      </c>
      <c r="IM279" s="136"/>
      <c r="IN279" s="140"/>
      <c r="IO279" s="51"/>
      <c r="IP279" s="52"/>
      <c r="IQ279" s="48">
        <f t="shared" si="190"/>
        <v>0</v>
      </c>
      <c r="IR279" s="51"/>
      <c r="IS279" s="52"/>
      <c r="IT279" s="48">
        <f t="shared" si="173"/>
        <v>0</v>
      </c>
      <c r="IU279" s="136"/>
      <c r="IV279" s="140"/>
      <c r="IW279" s="51"/>
      <c r="IX279" s="50"/>
      <c r="IY279" s="129"/>
      <c r="IZ279" s="50"/>
      <c r="JA279" s="129"/>
      <c r="JB279" s="50"/>
      <c r="JC279" s="51"/>
      <c r="JD279" s="50"/>
      <c r="JE279" s="51"/>
      <c r="JF279" s="50"/>
      <c r="JG279" s="51"/>
      <c r="JH279" s="52"/>
      <c r="JI279" s="48">
        <f t="shared" si="193"/>
        <v>0</v>
      </c>
      <c r="JJ279" s="136"/>
      <c r="JK279" s="140"/>
      <c r="JL279" s="129"/>
      <c r="JM279" s="50"/>
      <c r="JN279" s="51"/>
      <c r="JO279" s="52"/>
      <c r="JP279" s="48">
        <f t="shared" si="191"/>
        <v>0</v>
      </c>
      <c r="JQ279" s="51"/>
      <c r="JR279" s="52"/>
    </row>
    <row r="280" spans="2:278" ht="15" hidden="1" customHeight="1" x14ac:dyDescent="0.3">
      <c r="B280" s="37">
        <v>6542</v>
      </c>
      <c r="C280" s="30" t="s">
        <v>392</v>
      </c>
      <c r="D280" s="38">
        <v>2006</v>
      </c>
      <c r="E280" s="62">
        <f t="shared" si="184"/>
        <v>12</v>
      </c>
      <c r="F280" s="47" t="s">
        <v>427</v>
      </c>
      <c r="G280" s="47"/>
      <c r="H280" s="47" t="s">
        <v>641</v>
      </c>
      <c r="I280" s="47"/>
      <c r="J280" s="48">
        <f t="shared" si="174"/>
        <v>0</v>
      </c>
      <c r="K280" s="49"/>
      <c r="L280" s="50"/>
      <c r="M280" s="51"/>
      <c r="N280" s="50"/>
      <c r="O280" s="51"/>
      <c r="P280" s="52"/>
      <c r="Q280" s="48">
        <f t="shared" si="185"/>
        <v>0</v>
      </c>
      <c r="R280" s="49"/>
      <c r="S280" s="52"/>
      <c r="T280" s="48">
        <f t="shared" si="186"/>
        <v>0</v>
      </c>
      <c r="U280" s="49"/>
      <c r="V280" s="50"/>
      <c r="W280" s="51"/>
      <c r="X280" s="52"/>
      <c r="Y280" s="53">
        <f t="shared" si="202"/>
        <v>0</v>
      </c>
      <c r="Z280" s="120"/>
      <c r="AA280" s="55"/>
      <c r="AB280" s="54"/>
      <c r="AC280" s="55"/>
      <c r="AD280" s="117"/>
      <c r="AE280" s="55"/>
      <c r="AF280" s="54"/>
      <c r="AG280" s="55"/>
      <c r="AH280" s="117"/>
      <c r="AI280" s="55"/>
      <c r="AJ280" s="54"/>
      <c r="AK280" s="55"/>
      <c r="AL280" s="54"/>
      <c r="AM280" s="55"/>
      <c r="AN280" s="54"/>
      <c r="AO280" s="88"/>
      <c r="AP280" s="95">
        <f t="shared" si="187"/>
        <v>0</v>
      </c>
      <c r="AQ280" s="97"/>
      <c r="AR280" s="92"/>
      <c r="AS280" s="89">
        <f>AU280+AW280+AY280+BA280+BC280</f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>
        <f t="shared" si="162"/>
        <v>0</v>
      </c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 t="shared" si="17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>CJ280+CL280+CN280+CP280+CR280+CT280</f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>CW280+CY280+DA280+DC280+DE280</f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>
        <f t="shared" si="188"/>
        <v>0</v>
      </c>
      <c r="DG280" s="51"/>
      <c r="DH280" s="50"/>
      <c r="DI280" s="51"/>
      <c r="DJ280" s="50"/>
      <c r="DK280" s="51"/>
      <c r="DL280" s="52"/>
      <c r="DM280" s="53">
        <f>DO280+DQ280+DS280+DU280+DW280+DY280+EA280+EC280</f>
        <v>0</v>
      </c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>
        <f>EF280+EH280+EJ280+EL280+EN280+EP280+ER280+ET280+EV280+EX280</f>
        <v>0</v>
      </c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189"/>
        <v>0</v>
      </c>
      <c r="EZ280" s="51"/>
      <c r="FA280" s="50"/>
      <c r="FB280" s="51"/>
      <c r="FC280" s="52"/>
      <c r="FD280" s="53">
        <f t="shared" si="177"/>
        <v>0</v>
      </c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>
        <f t="shared" si="183"/>
        <v>0</v>
      </c>
      <c r="FR280" s="122"/>
      <c r="FS280" s="122"/>
      <c r="FT280" s="51"/>
      <c r="FU280" s="50"/>
      <c r="FV280" s="51"/>
      <c r="FW280" s="50"/>
      <c r="FX280" s="50"/>
      <c r="FY280" s="50"/>
      <c r="FZ280" s="50"/>
      <c r="GA280" s="50"/>
      <c r="GB280" s="51"/>
      <c r="GC280" s="52"/>
      <c r="GD280" s="53">
        <f>GF280+GH280+GJ280+GL280+GN280</f>
        <v>0</v>
      </c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>
        <f>GQ280+GS280+GU280+GY280+HA280+HC280</f>
        <v>12</v>
      </c>
      <c r="GP280" s="136"/>
      <c r="GQ280" s="140"/>
      <c r="GR280" s="51">
        <v>8</v>
      </c>
      <c r="GS280" s="50">
        <f>15*0.8</f>
        <v>12</v>
      </c>
      <c r="GT280" s="51"/>
      <c r="GU280" s="50"/>
      <c r="GV280" s="133">
        <v>7</v>
      </c>
      <c r="GW280" s="18" t="s">
        <v>65</v>
      </c>
      <c r="GX280" s="51"/>
      <c r="GY280" s="50"/>
      <c r="GZ280" s="51"/>
      <c r="HA280" s="50"/>
      <c r="HB280" s="51"/>
      <c r="HC280" s="52"/>
      <c r="HD280" s="48">
        <f t="shared" si="175"/>
        <v>0</v>
      </c>
      <c r="HE280" s="136"/>
      <c r="HF280" s="140"/>
      <c r="HG280" s="51"/>
      <c r="HH280" s="50"/>
      <c r="HI280" s="51"/>
      <c r="HJ280" s="50"/>
      <c r="HK280" s="129"/>
      <c r="HL280" s="51"/>
      <c r="HM280" s="51"/>
      <c r="HN280" s="50"/>
      <c r="HO280" s="51"/>
      <c r="HP280" s="50"/>
      <c r="HQ280" s="51"/>
      <c r="HR280" s="52"/>
      <c r="HS280" s="48">
        <f t="shared" si="192"/>
        <v>0</v>
      </c>
      <c r="HT280" s="136"/>
      <c r="HU280" s="140"/>
      <c r="HV280" s="51"/>
      <c r="HW280" s="50"/>
      <c r="HX280" s="51"/>
      <c r="HY280" s="50"/>
      <c r="HZ280" s="129"/>
      <c r="IA280" s="51"/>
      <c r="IB280" s="51"/>
      <c r="IC280" s="51"/>
      <c r="ID280" s="51"/>
      <c r="IE280" s="50"/>
      <c r="IF280" s="129"/>
      <c r="IG280" s="50"/>
      <c r="IH280" s="129"/>
      <c r="II280" s="50"/>
      <c r="IJ280" s="51"/>
      <c r="IK280" s="52"/>
      <c r="IL280" s="48">
        <f t="shared" si="201"/>
        <v>0</v>
      </c>
      <c r="IM280" s="136"/>
      <c r="IN280" s="140"/>
      <c r="IO280" s="51"/>
      <c r="IP280" s="52"/>
      <c r="IQ280" s="48">
        <f t="shared" si="190"/>
        <v>0</v>
      </c>
      <c r="IR280" s="51"/>
      <c r="IS280" s="52"/>
      <c r="IT280" s="48">
        <f t="shared" si="173"/>
        <v>0</v>
      </c>
      <c r="IU280" s="136"/>
      <c r="IV280" s="140"/>
      <c r="IW280" s="51"/>
      <c r="IX280" s="50"/>
      <c r="IY280" s="129"/>
      <c r="IZ280" s="51"/>
      <c r="JA280" s="129"/>
      <c r="JB280" s="51"/>
      <c r="JC280" s="51"/>
      <c r="JD280" s="51"/>
      <c r="JE280" s="51"/>
      <c r="JF280" s="51"/>
      <c r="JG280" s="51"/>
      <c r="JH280" s="52"/>
      <c r="JI280" s="48">
        <f t="shared" si="193"/>
        <v>0</v>
      </c>
      <c r="JJ280" s="136"/>
      <c r="JK280" s="140"/>
      <c r="JL280" s="129"/>
      <c r="JM280" s="51"/>
      <c r="JN280" s="51"/>
      <c r="JO280" s="52"/>
      <c r="JP280" s="48">
        <f t="shared" si="191"/>
        <v>0</v>
      </c>
      <c r="JQ280" s="51"/>
      <c r="JR280" s="52"/>
    </row>
    <row r="281" spans="2:278" ht="15" hidden="1" customHeight="1" x14ac:dyDescent="0.3">
      <c r="B281" s="37">
        <v>1453</v>
      </c>
      <c r="C281" s="30" t="s">
        <v>55</v>
      </c>
      <c r="D281" s="39">
        <v>1999</v>
      </c>
      <c r="E281" s="62">
        <f t="shared" si="184"/>
        <v>12</v>
      </c>
      <c r="F281" s="47" t="s">
        <v>409</v>
      </c>
      <c r="G281" s="47"/>
      <c r="H281" s="47" t="s">
        <v>502</v>
      </c>
      <c r="I281" s="47" t="s">
        <v>532</v>
      </c>
      <c r="J281" s="48">
        <f t="shared" si="174"/>
        <v>0</v>
      </c>
      <c r="K281" s="49"/>
      <c r="L281" s="50"/>
      <c r="M281" s="51"/>
      <c r="N281" s="50"/>
      <c r="O281" s="51"/>
      <c r="P281" s="52"/>
      <c r="Q281" s="48">
        <f t="shared" si="185"/>
        <v>0</v>
      </c>
      <c r="R281" s="49"/>
      <c r="S281" s="52"/>
      <c r="T281" s="48">
        <f t="shared" si="186"/>
        <v>0</v>
      </c>
      <c r="U281" s="49"/>
      <c r="V281" s="50"/>
      <c r="W281" s="51"/>
      <c r="X281" s="52"/>
      <c r="Y281" s="53">
        <f t="shared" si="202"/>
        <v>0</v>
      </c>
      <c r="Z281" s="148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5">
        <f t="shared" si="187"/>
        <v>0</v>
      </c>
      <c r="AQ281" s="97"/>
      <c r="AR281" s="92"/>
      <c r="AS281" s="89">
        <f>AU281+AW281+AY281+BA281+BC281</f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 t="shared" si="162"/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22"/>
      <c r="BQ281" s="13">
        <f t="shared" si="17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108"/>
      <c r="CH281" s="53">
        <f>CJ281+CL281+CN281+CP281+CR281+CT281</f>
        <v>0</v>
      </c>
      <c r="CI281" s="51"/>
      <c r="CJ281" s="50"/>
      <c r="CK281" s="51"/>
      <c r="CL281" s="50"/>
      <c r="CM281" s="51"/>
      <c r="CN281" s="50"/>
      <c r="CO281" s="50"/>
      <c r="CP281" s="50"/>
      <c r="CQ281" s="51"/>
      <c r="CR281" s="50"/>
      <c r="CS281" s="51"/>
      <c r="CT281" s="108"/>
      <c r="CU281" s="53">
        <f>CW281+CY281+DA281+DC281+DE281</f>
        <v>0</v>
      </c>
      <c r="CV281" s="51"/>
      <c r="CW281" s="50"/>
      <c r="CX281" s="50"/>
      <c r="CY281" s="50"/>
      <c r="CZ281" s="51"/>
      <c r="DA281" s="50"/>
      <c r="DB281" s="51"/>
      <c r="DC281" s="50"/>
      <c r="DD281" s="51"/>
      <c r="DE281" s="108"/>
      <c r="DF281" s="53">
        <f t="shared" si="188"/>
        <v>0</v>
      </c>
      <c r="DG281" s="51"/>
      <c r="DH281" s="50"/>
      <c r="DI281" s="50"/>
      <c r="DJ281" s="50"/>
      <c r="DK281" s="51"/>
      <c r="DL281" s="108"/>
      <c r="DM281" s="53">
        <f>DO281+DQ281+DS281+DU281+DW281+DY281+EA281+EC281</f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0"/>
      <c r="DY281" s="50"/>
      <c r="DZ281" s="51"/>
      <c r="EA281" s="50"/>
      <c r="EB281" s="51"/>
      <c r="EC281" s="108"/>
      <c r="ED281" s="53">
        <f>EF281+EH281+EJ281+EL281+EN281+EP281+ER281+ET281+EV281+EX281</f>
        <v>0</v>
      </c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0"/>
      <c r="EP281" s="50"/>
      <c r="EQ281" s="51"/>
      <c r="ER281" s="50"/>
      <c r="ES281" s="50"/>
      <c r="ET281" s="50"/>
      <c r="EU281" s="50"/>
      <c r="EV281" s="50"/>
      <c r="EW281" s="51"/>
      <c r="EX281" s="108"/>
      <c r="EY281" s="53">
        <f t="shared" si="189"/>
        <v>0</v>
      </c>
      <c r="EZ281" s="51"/>
      <c r="FA281" s="50"/>
      <c r="FB281" s="51"/>
      <c r="FC281" s="108"/>
      <c r="FD281" s="53">
        <f t="shared" si="177"/>
        <v>0</v>
      </c>
      <c r="FE281" s="51"/>
      <c r="FF281" s="50"/>
      <c r="FG281" s="51"/>
      <c r="FH281" s="50"/>
      <c r="FI281" s="51"/>
      <c r="FJ281" s="50"/>
      <c r="FK281" s="50"/>
      <c r="FL281" s="50"/>
      <c r="FM281" s="51"/>
      <c r="FN281" s="50"/>
      <c r="FO281" s="51"/>
      <c r="FP281" s="108"/>
      <c r="FQ281" s="53">
        <f t="shared" si="183"/>
        <v>0</v>
      </c>
      <c r="FR281" s="122"/>
      <c r="FS281" s="122"/>
      <c r="FT281" s="51"/>
      <c r="FU281" s="50"/>
      <c r="FV281" s="51"/>
      <c r="FW281" s="50"/>
      <c r="FX281" s="50"/>
      <c r="FY281" s="50"/>
      <c r="FZ281" s="50"/>
      <c r="GA281" s="50"/>
      <c r="GB281" s="51"/>
      <c r="GC281" s="108"/>
      <c r="GD281" s="53">
        <f>GF281+GH281+GJ281+GL281+GN281</f>
        <v>0</v>
      </c>
      <c r="GE281" s="51"/>
      <c r="GF281" s="50"/>
      <c r="GG281" s="51"/>
      <c r="GH281" s="50"/>
      <c r="GI281" s="51"/>
      <c r="GJ281" s="50"/>
      <c r="GK281" s="50"/>
      <c r="GL281" s="50"/>
      <c r="GM281" s="51"/>
      <c r="GN281" s="108"/>
      <c r="GO281" s="48">
        <f>GQ281+GS281+GU281+GW281+GY281+HA281+HC281</f>
        <v>0</v>
      </c>
      <c r="GP281" s="125"/>
      <c r="GQ281" s="125"/>
      <c r="GR281" s="51"/>
      <c r="GS281" s="50"/>
      <c r="GT281" s="51"/>
      <c r="GU281" s="50"/>
      <c r="GV281" s="50"/>
      <c r="GW281" s="50"/>
      <c r="GX281" s="50"/>
      <c r="GY281" s="50"/>
      <c r="GZ281" s="50"/>
      <c r="HA281" s="50"/>
      <c r="HB281" s="51"/>
      <c r="HC281" s="108"/>
      <c r="HD281" s="48">
        <f t="shared" si="175"/>
        <v>0</v>
      </c>
      <c r="HE281" s="125"/>
      <c r="HF281" s="125"/>
      <c r="HG281" s="51"/>
      <c r="HH281" s="50"/>
      <c r="HI281" s="51"/>
      <c r="HJ281" s="50"/>
      <c r="HK281" s="50"/>
      <c r="HL281" s="50"/>
      <c r="HM281" s="50"/>
      <c r="HN281" s="50"/>
      <c r="HO281" s="50"/>
      <c r="HP281" s="50"/>
      <c r="HQ281" s="51"/>
      <c r="HR281" s="108"/>
      <c r="HS281" s="48">
        <f t="shared" si="192"/>
        <v>0</v>
      </c>
      <c r="HT281" s="136"/>
      <c r="HU281" s="140"/>
      <c r="HV281" s="51"/>
      <c r="HW281" s="50"/>
      <c r="HX281" s="51"/>
      <c r="HY281" s="50"/>
      <c r="HZ281" s="51"/>
      <c r="IA281" s="50"/>
      <c r="IB281" s="51"/>
      <c r="IC281" s="50"/>
      <c r="ID281" s="51"/>
      <c r="IE281" s="50"/>
      <c r="IF281" s="129"/>
      <c r="IG281" s="50"/>
      <c r="IH281" s="129"/>
      <c r="II281" s="50"/>
      <c r="IJ281" s="51"/>
      <c r="IK281" s="108"/>
      <c r="IL281" s="48">
        <f t="shared" si="201"/>
        <v>0</v>
      </c>
      <c r="IM281" s="136"/>
      <c r="IN281" s="140"/>
      <c r="IO281" s="51"/>
      <c r="IP281" s="108"/>
      <c r="IQ281" s="48">
        <f t="shared" si="190"/>
        <v>0</v>
      </c>
      <c r="IR281" s="51"/>
      <c r="IS281" s="108"/>
      <c r="IT281" s="48">
        <f t="shared" si="173"/>
        <v>12</v>
      </c>
      <c r="IU281" s="136"/>
      <c r="IV281" s="140"/>
      <c r="IW281" s="51"/>
      <c r="IX281" s="50"/>
      <c r="IY281" s="51"/>
      <c r="IZ281" s="50"/>
      <c r="JA281" s="129">
        <v>7</v>
      </c>
      <c r="JB281" s="50">
        <f>12</f>
        <v>12</v>
      </c>
      <c r="JC281" s="51"/>
      <c r="JD281" s="50"/>
      <c r="JE281" s="51"/>
      <c r="JF281" s="50"/>
      <c r="JG281" s="51"/>
      <c r="JH281" s="108"/>
      <c r="JI281" s="48">
        <f t="shared" si="193"/>
        <v>0</v>
      </c>
      <c r="JJ281" s="136"/>
      <c r="JK281" s="140"/>
      <c r="JL281" s="51"/>
      <c r="JM281" s="50"/>
      <c r="JN281" s="51"/>
      <c r="JO281" s="108"/>
      <c r="JP281" s="48">
        <f t="shared" si="191"/>
        <v>0</v>
      </c>
      <c r="JQ281" s="51"/>
      <c r="JR281" s="108"/>
    </row>
    <row r="282" spans="2:278" ht="15" hidden="1" customHeight="1" x14ac:dyDescent="0.3">
      <c r="B282" s="37">
        <v>7354</v>
      </c>
      <c r="C282" s="30" t="s">
        <v>725</v>
      </c>
      <c r="D282" s="38">
        <v>2009</v>
      </c>
      <c r="E282" s="62">
        <f t="shared" si="184"/>
        <v>0</v>
      </c>
      <c r="F282" s="47" t="s">
        <v>412</v>
      </c>
      <c r="G282" s="47"/>
      <c r="H282" s="47" t="s">
        <v>592</v>
      </c>
      <c r="I282" s="47"/>
      <c r="J282" s="48">
        <f t="shared" si="174"/>
        <v>0</v>
      </c>
      <c r="K282" s="49"/>
      <c r="L282" s="50"/>
      <c r="M282" s="51"/>
      <c r="N282" s="50"/>
      <c r="O282" s="51"/>
      <c r="P282" s="52"/>
      <c r="Q282" s="48">
        <f t="shared" si="185"/>
        <v>0</v>
      </c>
      <c r="R282" s="49"/>
      <c r="S282" s="52"/>
      <c r="T282" s="48">
        <f t="shared" si="186"/>
        <v>0</v>
      </c>
      <c r="U282" s="49"/>
      <c r="V282" s="50"/>
      <c r="W282" s="51"/>
      <c r="X282" s="52"/>
      <c r="Y282" s="53">
        <f t="shared" si="202"/>
        <v>0</v>
      </c>
      <c r="Z282" s="148"/>
      <c r="AA282" s="55"/>
      <c r="AB282" s="148"/>
      <c r="AC282" s="55"/>
      <c r="AD282" s="54"/>
      <c r="AE282" s="55"/>
      <c r="AF282" s="54"/>
      <c r="AG282" s="55"/>
      <c r="AH282" s="54"/>
      <c r="AI282" s="55"/>
      <c r="AJ282" s="54"/>
      <c r="AK282" s="55"/>
      <c r="AL282" s="120"/>
      <c r="AM282" s="55"/>
      <c r="AN282" s="54"/>
      <c r="AO282" s="88"/>
      <c r="AP282" s="95">
        <f t="shared" si="187"/>
        <v>0</v>
      </c>
      <c r="AQ282" s="97"/>
      <c r="AR282" s="92"/>
      <c r="AS282" s="89"/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>
        <f t="shared" si="162"/>
        <v>0</v>
      </c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17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/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/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>
        <f t="shared" si="188"/>
        <v>0</v>
      </c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51"/>
      <c r="EV282" s="50"/>
      <c r="EW282" s="51"/>
      <c r="EX282" s="52"/>
      <c r="EY282" s="53">
        <f t="shared" si="189"/>
        <v>0</v>
      </c>
      <c r="EZ282" s="51"/>
      <c r="FA282" s="50"/>
      <c r="FB282" s="51"/>
      <c r="FC282" s="52"/>
      <c r="FD282" s="53">
        <f t="shared" si="177"/>
        <v>0</v>
      </c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>
        <f t="shared" si="183"/>
        <v>0</v>
      </c>
      <c r="FR282" s="153"/>
      <c r="FS282" s="150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/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/>
      <c r="GP282" s="136"/>
      <c r="GQ282" s="140"/>
      <c r="GR282" s="51"/>
      <c r="GS282" s="50"/>
      <c r="GT282" s="51"/>
      <c r="GU282" s="50"/>
      <c r="GV282" s="129"/>
      <c r="GW282" s="50"/>
      <c r="GX282" s="51"/>
      <c r="GY282" s="50"/>
      <c r="GZ282" s="51"/>
      <c r="HA282" s="50"/>
      <c r="HB282" s="51"/>
      <c r="HC282" s="52"/>
      <c r="HD282" s="48">
        <f t="shared" si="175"/>
        <v>0</v>
      </c>
      <c r="HE282" s="136"/>
      <c r="HF282" s="140"/>
      <c r="HG282" s="51"/>
      <c r="HH282" s="50"/>
      <c r="HI282" s="51"/>
      <c r="HJ282" s="50"/>
      <c r="HK282" s="129"/>
      <c r="HL282" s="50"/>
      <c r="HM282" s="51"/>
      <c r="HN282" s="50"/>
      <c r="HO282" s="51"/>
      <c r="HP282" s="50"/>
      <c r="HQ282" s="51"/>
      <c r="HR282" s="52"/>
      <c r="HS282" s="48">
        <f t="shared" si="192"/>
        <v>0</v>
      </c>
      <c r="HT282" s="136"/>
      <c r="HU282" s="140"/>
      <c r="HV282" s="51"/>
      <c r="HW282" s="50"/>
      <c r="HX282" s="51"/>
      <c r="HY282" s="50"/>
      <c r="HZ282" s="129"/>
      <c r="IA282" s="50"/>
      <c r="IB282" s="51"/>
      <c r="IC282" s="50"/>
      <c r="ID282" s="51"/>
      <c r="IE282" s="50"/>
      <c r="IF282" s="129"/>
      <c r="IG282" s="50"/>
      <c r="IH282" s="129"/>
      <c r="II282" s="50"/>
      <c r="IJ282" s="51"/>
      <c r="IK282" s="52"/>
      <c r="IL282" s="48">
        <f t="shared" si="201"/>
        <v>0</v>
      </c>
      <c r="IM282" s="136"/>
      <c r="IN282" s="140"/>
      <c r="IO282" s="51"/>
      <c r="IP282" s="52"/>
      <c r="IQ282" s="48">
        <f t="shared" si="190"/>
        <v>0</v>
      </c>
      <c r="IR282" s="51"/>
      <c r="IS282" s="52"/>
      <c r="IT282" s="48">
        <f t="shared" si="173"/>
        <v>0</v>
      </c>
      <c r="IU282" s="136"/>
      <c r="IV282" s="140"/>
      <c r="IW282" s="51"/>
      <c r="IX282" s="50"/>
      <c r="IY282" s="129"/>
      <c r="IZ282" s="50"/>
      <c r="JA282" s="129"/>
      <c r="JB282" s="50"/>
      <c r="JC282" s="51"/>
      <c r="JD282" s="50"/>
      <c r="JE282" s="51"/>
      <c r="JF282" s="50"/>
      <c r="JG282" s="51"/>
      <c r="JH282" s="52"/>
      <c r="JI282" s="48">
        <f t="shared" si="193"/>
        <v>0</v>
      </c>
      <c r="JJ282" s="136"/>
      <c r="JK282" s="140"/>
      <c r="JL282" s="129"/>
      <c r="JM282" s="50"/>
      <c r="JN282" s="51"/>
      <c r="JO282" s="52"/>
      <c r="JP282" s="48">
        <f t="shared" si="191"/>
        <v>0</v>
      </c>
      <c r="JQ282" s="51"/>
      <c r="JR282" s="52"/>
    </row>
    <row r="283" spans="2:278" ht="15" hidden="1" customHeight="1" x14ac:dyDescent="0.3">
      <c r="B283" s="37">
        <v>7352</v>
      </c>
      <c r="C283" s="30" t="s">
        <v>292</v>
      </c>
      <c r="D283" s="38">
        <v>2009</v>
      </c>
      <c r="E283" s="62">
        <f t="shared" si="184"/>
        <v>0</v>
      </c>
      <c r="F283" s="47"/>
      <c r="G283" s="47"/>
      <c r="H283" s="47"/>
      <c r="I283" s="47"/>
      <c r="J283" s="48">
        <f t="shared" si="174"/>
        <v>0</v>
      </c>
      <c r="K283" s="49"/>
      <c r="L283" s="50"/>
      <c r="M283" s="51"/>
      <c r="N283" s="50"/>
      <c r="O283" s="51"/>
      <c r="P283" s="52"/>
      <c r="Q283" s="48">
        <f t="shared" si="185"/>
        <v>0</v>
      </c>
      <c r="R283" s="49"/>
      <c r="S283" s="52"/>
      <c r="T283" s="48">
        <f t="shared" si="186"/>
        <v>0</v>
      </c>
      <c r="U283" s="49"/>
      <c r="V283" s="50"/>
      <c r="W283" s="51"/>
      <c r="X283" s="52"/>
      <c r="Y283" s="53">
        <f t="shared" si="202"/>
        <v>0</v>
      </c>
      <c r="Z283" s="148"/>
      <c r="AA283" s="55"/>
      <c r="AB283" s="54"/>
      <c r="AC283" s="55"/>
      <c r="AD283" s="120"/>
      <c r="AE283" s="55"/>
      <c r="AF283" s="54"/>
      <c r="AG283" s="55"/>
      <c r="AH283" s="120"/>
      <c r="AI283" s="55"/>
      <c r="AJ283" s="54"/>
      <c r="AK283" s="55"/>
      <c r="AL283" s="148"/>
      <c r="AM283" s="55"/>
      <c r="AN283" s="54"/>
      <c r="AO283" s="88"/>
      <c r="AP283" s="95">
        <f t="shared" si="187"/>
        <v>0</v>
      </c>
      <c r="AQ283" s="97"/>
      <c r="AR283" s="92"/>
      <c r="AS283" s="89"/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>
        <f t="shared" si="162"/>
        <v>0</v>
      </c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17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/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/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>
        <f t="shared" si="188"/>
        <v>0</v>
      </c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51"/>
      <c r="EP283" s="50"/>
      <c r="EQ283" s="51"/>
      <c r="ER283" s="50"/>
      <c r="ES283" s="51"/>
      <c r="ET283" s="50"/>
      <c r="EU283" s="51"/>
      <c r="EV283" s="50"/>
      <c r="EW283" s="51"/>
      <c r="EX283" s="52"/>
      <c r="EY283" s="53">
        <f t="shared" si="189"/>
        <v>0</v>
      </c>
      <c r="EZ283" s="51"/>
      <c r="FA283" s="50"/>
      <c r="FB283" s="51"/>
      <c r="FC283" s="52"/>
      <c r="FD283" s="53">
        <f t="shared" si="177"/>
        <v>0</v>
      </c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>
        <f t="shared" si="183"/>
        <v>0</v>
      </c>
      <c r="FR283" s="153"/>
      <c r="FS283" s="150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/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/>
      <c r="GP283" s="136"/>
      <c r="GQ283" s="140"/>
      <c r="GR283" s="51"/>
      <c r="GS283" s="50"/>
      <c r="GT283" s="51"/>
      <c r="GU283" s="50"/>
      <c r="GV283" s="129"/>
      <c r="GW283" s="50"/>
      <c r="GX283" s="51"/>
      <c r="GY283" s="50"/>
      <c r="GZ283" s="51"/>
      <c r="HA283" s="50"/>
      <c r="HB283" s="51"/>
      <c r="HC283" s="52"/>
      <c r="HD283" s="48">
        <f t="shared" si="175"/>
        <v>0</v>
      </c>
      <c r="HE283" s="136"/>
      <c r="HF283" s="140"/>
      <c r="HG283" s="51"/>
      <c r="HH283" s="50"/>
      <c r="HI283" s="51"/>
      <c r="HJ283" s="50"/>
      <c r="HK283" s="129"/>
      <c r="HL283" s="50"/>
      <c r="HM283" s="51"/>
      <c r="HN283" s="50"/>
      <c r="HO283" s="51"/>
      <c r="HP283" s="50"/>
      <c r="HQ283" s="51"/>
      <c r="HR283" s="52"/>
      <c r="HS283" s="48">
        <f t="shared" si="192"/>
        <v>0</v>
      </c>
      <c r="HT283" s="136"/>
      <c r="HU283" s="140"/>
      <c r="HV283" s="51"/>
      <c r="HW283" s="50"/>
      <c r="HX283" s="51"/>
      <c r="HY283" s="50"/>
      <c r="HZ283" s="129"/>
      <c r="IA283" s="50"/>
      <c r="IB283" s="51"/>
      <c r="IC283" s="50"/>
      <c r="ID283" s="51"/>
      <c r="IE283" s="50"/>
      <c r="IF283" s="129"/>
      <c r="IG283" s="50"/>
      <c r="IH283" s="129"/>
      <c r="II283" s="50"/>
      <c r="IJ283" s="51"/>
      <c r="IK283" s="52"/>
      <c r="IL283" s="48">
        <f t="shared" si="201"/>
        <v>0</v>
      </c>
      <c r="IM283" s="136"/>
      <c r="IN283" s="140"/>
      <c r="IO283" s="51"/>
      <c r="IP283" s="52"/>
      <c r="IQ283" s="48">
        <f t="shared" si="190"/>
        <v>0</v>
      </c>
      <c r="IR283" s="51"/>
      <c r="IS283" s="52"/>
      <c r="IT283" s="48">
        <f t="shared" si="173"/>
        <v>0</v>
      </c>
      <c r="IU283" s="136"/>
      <c r="IV283" s="140"/>
      <c r="IW283" s="51"/>
      <c r="IX283" s="50"/>
      <c r="IY283" s="129"/>
      <c r="IZ283" s="50"/>
      <c r="JA283" s="129"/>
      <c r="JB283" s="50"/>
      <c r="JC283" s="51"/>
      <c r="JD283" s="50"/>
      <c r="JE283" s="51"/>
      <c r="JF283" s="50"/>
      <c r="JG283" s="51"/>
      <c r="JH283" s="52"/>
      <c r="JI283" s="48">
        <f t="shared" si="193"/>
        <v>0</v>
      </c>
      <c r="JJ283" s="136"/>
      <c r="JK283" s="140"/>
      <c r="JL283" s="129"/>
      <c r="JM283" s="50"/>
      <c r="JN283" s="51"/>
      <c r="JO283" s="52"/>
      <c r="JP283" s="48">
        <f t="shared" si="191"/>
        <v>0</v>
      </c>
      <c r="JQ283" s="51"/>
      <c r="JR283" s="52"/>
    </row>
    <row r="284" spans="2:278" ht="15" hidden="1" customHeight="1" x14ac:dyDescent="0.3">
      <c r="B284" s="37">
        <v>9216</v>
      </c>
      <c r="C284" s="30" t="s">
        <v>651</v>
      </c>
      <c r="D284" s="38">
        <v>2011</v>
      </c>
      <c r="E284" s="62">
        <f t="shared" si="184"/>
        <v>11.25</v>
      </c>
      <c r="F284" s="47" t="s">
        <v>414</v>
      </c>
      <c r="G284" s="47"/>
      <c r="H284" s="47" t="s">
        <v>652</v>
      </c>
      <c r="I284" s="47" t="s">
        <v>653</v>
      </c>
      <c r="J284" s="48">
        <f t="shared" si="174"/>
        <v>0</v>
      </c>
      <c r="K284" s="49"/>
      <c r="L284" s="50"/>
      <c r="M284" s="51"/>
      <c r="N284" s="50"/>
      <c r="O284" s="51"/>
      <c r="P284" s="52"/>
      <c r="Q284" s="48">
        <f t="shared" si="185"/>
        <v>0</v>
      </c>
      <c r="R284" s="49"/>
      <c r="S284" s="52"/>
      <c r="T284" s="48">
        <f t="shared" si="186"/>
        <v>0</v>
      </c>
      <c r="U284" s="49"/>
      <c r="V284" s="50"/>
      <c r="W284" s="51"/>
      <c r="X284" s="52"/>
      <c r="Y284" s="53">
        <f t="shared" si="202"/>
        <v>0</v>
      </c>
      <c r="Z284" s="148"/>
      <c r="AA284" s="55"/>
      <c r="AB284" s="148"/>
      <c r="AC284" s="55"/>
      <c r="AD284" s="54"/>
      <c r="AE284" s="55"/>
      <c r="AF284" s="54"/>
      <c r="AG284" s="55"/>
      <c r="AH284" s="54"/>
      <c r="AI284" s="55"/>
      <c r="AJ284" s="54"/>
      <c r="AK284" s="55"/>
      <c r="AL284" s="110"/>
      <c r="AM284" s="55"/>
      <c r="AN284" s="54"/>
      <c r="AO284" s="88"/>
      <c r="AP284" s="95">
        <f t="shared" si="187"/>
        <v>0</v>
      </c>
      <c r="AQ284" s="97"/>
      <c r="AR284" s="92"/>
      <c r="AS284" s="89">
        <f>AU284+AW284+AY284+BA284+BC284</f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 t="shared" si="162"/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17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>CJ284+CL284+CN284+CP284+CR284+CT284</f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>CW284+CY284+DA284+DC284+DE284</f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 t="shared" si="188"/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101">
        <v>8</v>
      </c>
      <c r="DY284" s="102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189"/>
        <v>0</v>
      </c>
      <c r="EZ284" s="51"/>
      <c r="FA284" s="50"/>
      <c r="FB284" s="51"/>
      <c r="FC284" s="52"/>
      <c r="FD284" s="53">
        <f t="shared" si="177"/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 t="shared" si="183"/>
        <v>0</v>
      </c>
      <c r="FR284" s="122"/>
      <c r="FS284" s="122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>GF284+GH284+GJ284+GL284+GN284</f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>GQ284+GS284+GU284+GW284+GY284+HA284+HC284</f>
        <v>0</v>
      </c>
      <c r="GP284" s="125"/>
      <c r="GQ284" s="125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 t="shared" si="175"/>
        <v>0</v>
      </c>
      <c r="HE284" s="125"/>
      <c r="HF284" s="125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192"/>
        <v>0</v>
      </c>
      <c r="HT284" s="136"/>
      <c r="HU284" s="140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9"/>
      <c r="IG284" s="50"/>
      <c r="IH284" s="129"/>
      <c r="II284" s="50"/>
      <c r="IJ284" s="51"/>
      <c r="IK284" s="52"/>
      <c r="IL284" s="48">
        <f t="shared" si="201"/>
        <v>0</v>
      </c>
      <c r="IM284" s="136"/>
      <c r="IN284" s="140"/>
      <c r="IO284" s="51"/>
      <c r="IP284" s="52"/>
      <c r="IQ284" s="48">
        <f t="shared" si="190"/>
        <v>0</v>
      </c>
      <c r="IR284" s="51"/>
      <c r="IS284" s="52"/>
      <c r="IT284" s="48">
        <f t="shared" si="173"/>
        <v>0</v>
      </c>
      <c r="IU284" s="136"/>
      <c r="IV284" s="140"/>
      <c r="IW284" s="51"/>
      <c r="IX284" s="50"/>
      <c r="IY284" s="51"/>
      <c r="IZ284" s="50"/>
      <c r="JA284" s="129"/>
      <c r="JB284" s="50"/>
      <c r="JC284" s="51"/>
      <c r="JD284" s="50"/>
      <c r="JE284" s="51"/>
      <c r="JF284" s="50"/>
      <c r="JG284" s="51"/>
      <c r="JH284" s="52"/>
      <c r="JI284" s="48">
        <f t="shared" si="193"/>
        <v>0</v>
      </c>
      <c r="JJ284" s="136"/>
      <c r="JK284" s="140"/>
      <c r="JL284" s="51"/>
      <c r="JM284" s="50"/>
      <c r="JN284" s="51"/>
      <c r="JO284" s="52"/>
      <c r="JP284" s="48">
        <f t="shared" si="191"/>
        <v>0</v>
      </c>
      <c r="JQ284" s="51"/>
      <c r="JR284" s="52"/>
    </row>
    <row r="285" spans="2:278" ht="15" hidden="1" customHeight="1" x14ac:dyDescent="0.3">
      <c r="B285" s="37">
        <v>7460</v>
      </c>
      <c r="C285" s="30" t="s">
        <v>273</v>
      </c>
      <c r="D285" s="38">
        <v>2009</v>
      </c>
      <c r="E285" s="62">
        <f t="shared" si="184"/>
        <v>0</v>
      </c>
      <c r="F285" s="47"/>
      <c r="G285" s="47"/>
      <c r="H285" s="47"/>
      <c r="I285" s="47"/>
      <c r="J285" s="48">
        <f t="shared" si="174"/>
        <v>0</v>
      </c>
      <c r="K285" s="49"/>
      <c r="L285" s="50"/>
      <c r="M285" s="51"/>
      <c r="N285" s="50"/>
      <c r="O285" s="51"/>
      <c r="P285" s="52"/>
      <c r="Q285" s="48">
        <f t="shared" si="185"/>
        <v>0</v>
      </c>
      <c r="R285" s="49"/>
      <c r="S285" s="52"/>
      <c r="T285" s="48">
        <f t="shared" si="186"/>
        <v>0</v>
      </c>
      <c r="U285" s="49"/>
      <c r="V285" s="50"/>
      <c r="W285" s="51"/>
      <c r="X285" s="52"/>
      <c r="Y285" s="53">
        <f t="shared" si="202"/>
        <v>0</v>
      </c>
      <c r="Z285" s="148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7"/>
      <c r="AK285" s="55"/>
      <c r="AL285" s="148"/>
      <c r="AM285" s="169"/>
      <c r="AN285" s="54"/>
      <c r="AO285" s="88"/>
      <c r="AP285" s="95">
        <f t="shared" si="187"/>
        <v>0</v>
      </c>
      <c r="AQ285" s="97"/>
      <c r="AR285" s="92"/>
      <c r="AS285" s="89"/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>
        <f t="shared" si="162"/>
        <v>0</v>
      </c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ref="BQ285:BQ316" si="203">BS285+BU285+BW285+BY285+CA285+CC285+CE285+CG285</f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/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/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>
        <f t="shared" si="188"/>
        <v>0</v>
      </c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1"/>
      <c r="ET285" s="50"/>
      <c r="EU285" s="51"/>
      <c r="EV285" s="50"/>
      <c r="EW285" s="51"/>
      <c r="EX285" s="52"/>
      <c r="EY285" s="53">
        <f t="shared" si="189"/>
        <v>0</v>
      </c>
      <c r="EZ285" s="51"/>
      <c r="FA285" s="50"/>
      <c r="FB285" s="51"/>
      <c r="FC285" s="52"/>
      <c r="FD285" s="53">
        <f t="shared" si="177"/>
        <v>0</v>
      </c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>
        <f t="shared" si="183"/>
        <v>0</v>
      </c>
      <c r="FR285" s="153"/>
      <c r="FS285" s="150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/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/>
      <c r="GP285" s="136"/>
      <c r="GQ285" s="140"/>
      <c r="GR285" s="51"/>
      <c r="GS285" s="50"/>
      <c r="GT285" s="51"/>
      <c r="GU285" s="50"/>
      <c r="GV285" s="129"/>
      <c r="GW285" s="50"/>
      <c r="GX285" s="51"/>
      <c r="GY285" s="50"/>
      <c r="GZ285" s="51"/>
      <c r="HA285" s="50"/>
      <c r="HB285" s="51"/>
      <c r="HC285" s="52"/>
      <c r="HD285" s="48">
        <f t="shared" si="175"/>
        <v>0</v>
      </c>
      <c r="HE285" s="136"/>
      <c r="HF285" s="140"/>
      <c r="HG285" s="51"/>
      <c r="HH285" s="50"/>
      <c r="HI285" s="51"/>
      <c r="HJ285" s="50"/>
      <c r="HK285" s="129"/>
      <c r="HL285" s="50"/>
      <c r="HM285" s="51"/>
      <c r="HN285" s="50"/>
      <c r="HO285" s="51"/>
      <c r="HP285" s="50"/>
      <c r="HQ285" s="51"/>
      <c r="HR285" s="52"/>
      <c r="HS285" s="48">
        <f t="shared" si="192"/>
        <v>0</v>
      </c>
      <c r="HT285" s="136"/>
      <c r="HU285" s="140"/>
      <c r="HV285" s="51"/>
      <c r="HW285" s="50"/>
      <c r="HX285" s="51"/>
      <c r="HY285" s="50"/>
      <c r="HZ285" s="129"/>
      <c r="IA285" s="50"/>
      <c r="IB285" s="51"/>
      <c r="IC285" s="50"/>
      <c r="ID285" s="51"/>
      <c r="IE285" s="50"/>
      <c r="IF285" s="129"/>
      <c r="IG285" s="50"/>
      <c r="IH285" s="129"/>
      <c r="II285" s="50"/>
      <c r="IJ285" s="51"/>
      <c r="IK285" s="52"/>
      <c r="IL285" s="48">
        <f t="shared" si="201"/>
        <v>0</v>
      </c>
      <c r="IM285" s="136"/>
      <c r="IN285" s="140"/>
      <c r="IO285" s="51"/>
      <c r="IP285" s="52"/>
      <c r="IQ285" s="48">
        <f t="shared" si="190"/>
        <v>0</v>
      </c>
      <c r="IR285" s="51"/>
      <c r="IS285" s="52"/>
      <c r="IT285" s="48">
        <f t="shared" si="173"/>
        <v>0</v>
      </c>
      <c r="IU285" s="136"/>
      <c r="IV285" s="140"/>
      <c r="IW285" s="51"/>
      <c r="IX285" s="50"/>
      <c r="IY285" s="129"/>
      <c r="IZ285" s="50"/>
      <c r="JA285" s="129"/>
      <c r="JB285" s="50"/>
      <c r="JC285" s="51"/>
      <c r="JD285" s="50"/>
      <c r="JE285" s="51"/>
      <c r="JF285" s="50"/>
      <c r="JG285" s="51"/>
      <c r="JH285" s="52"/>
      <c r="JI285" s="48">
        <f t="shared" si="193"/>
        <v>0</v>
      </c>
      <c r="JJ285" s="136"/>
      <c r="JK285" s="140"/>
      <c r="JL285" s="129"/>
      <c r="JM285" s="50"/>
      <c r="JN285" s="51"/>
      <c r="JO285" s="52"/>
      <c r="JP285" s="48">
        <f t="shared" si="191"/>
        <v>0</v>
      </c>
      <c r="JQ285" s="51"/>
      <c r="JR285" s="52"/>
    </row>
    <row r="286" spans="2:278" ht="15" hidden="1" customHeight="1" x14ac:dyDescent="0.3">
      <c r="B286" s="37">
        <v>7448</v>
      </c>
      <c r="C286" s="30" t="s">
        <v>263</v>
      </c>
      <c r="D286" s="38">
        <v>2009</v>
      </c>
      <c r="E286" s="62">
        <f t="shared" si="184"/>
        <v>0</v>
      </c>
      <c r="F286" s="47"/>
      <c r="G286" s="47"/>
      <c r="H286" s="47"/>
      <c r="I286" s="47"/>
      <c r="J286" s="48">
        <f t="shared" si="174"/>
        <v>0</v>
      </c>
      <c r="K286" s="49"/>
      <c r="L286" s="50"/>
      <c r="M286" s="51"/>
      <c r="N286" s="50"/>
      <c r="O286" s="51"/>
      <c r="P286" s="52"/>
      <c r="Q286" s="48">
        <f t="shared" si="185"/>
        <v>0</v>
      </c>
      <c r="R286" s="49"/>
      <c r="S286" s="52"/>
      <c r="T286" s="48">
        <f t="shared" si="186"/>
        <v>0</v>
      </c>
      <c r="U286" s="49"/>
      <c r="V286" s="50"/>
      <c r="W286" s="51"/>
      <c r="X286" s="52"/>
      <c r="Y286" s="53">
        <f t="shared" si="202"/>
        <v>0</v>
      </c>
      <c r="Z286" s="54"/>
      <c r="AA286" s="55"/>
      <c r="AB286" s="54"/>
      <c r="AC286" s="55"/>
      <c r="AD286" s="148"/>
      <c r="AE286" s="55"/>
      <c r="AF286" s="54"/>
      <c r="AG286" s="55"/>
      <c r="AH286" s="148"/>
      <c r="AI286" s="55"/>
      <c r="AJ286" s="54"/>
      <c r="AK286" s="55"/>
      <c r="AL286" s="114"/>
      <c r="AM286" s="55"/>
      <c r="AN286" s="54"/>
      <c r="AO286" s="88"/>
      <c r="AP286" s="95">
        <f t="shared" si="187"/>
        <v>0</v>
      </c>
      <c r="AQ286" s="97"/>
      <c r="AR286" s="92"/>
      <c r="AS286" s="89"/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>
        <f t="shared" si="162"/>
        <v>0</v>
      </c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22"/>
      <c r="BQ286" s="13">
        <f t="shared" si="203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108"/>
      <c r="CH286" s="53"/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108"/>
      <c r="CU286" s="53"/>
      <c r="CV286" s="51"/>
      <c r="CW286" s="50"/>
      <c r="CX286" s="51"/>
      <c r="CY286" s="50"/>
      <c r="CZ286" s="51"/>
      <c r="DA286" s="50"/>
      <c r="DB286" s="51"/>
      <c r="DC286" s="50"/>
      <c r="DD286" s="51"/>
      <c r="DE286" s="108"/>
      <c r="DF286" s="53">
        <f t="shared" si="188"/>
        <v>0</v>
      </c>
      <c r="DG286" s="51"/>
      <c r="DH286" s="50"/>
      <c r="DI286" s="51"/>
      <c r="DJ286" s="50"/>
      <c r="DK286" s="51"/>
      <c r="DL286" s="108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108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1"/>
      <c r="ET286" s="50"/>
      <c r="EU286" s="51"/>
      <c r="EV286" s="50"/>
      <c r="EW286" s="51"/>
      <c r="EX286" s="108"/>
      <c r="EY286" s="53">
        <f t="shared" si="189"/>
        <v>0</v>
      </c>
      <c r="EZ286" s="51"/>
      <c r="FA286" s="50"/>
      <c r="FB286" s="51"/>
      <c r="FC286" s="108"/>
      <c r="FD286" s="53">
        <f t="shared" ref="FD286:FD317" si="204">FF286+FH286+FJ286+FL286+FN286+FP286</f>
        <v>0</v>
      </c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108"/>
      <c r="FQ286" s="53">
        <f t="shared" si="183"/>
        <v>0</v>
      </c>
      <c r="FR286" s="153"/>
      <c r="FS286" s="150"/>
      <c r="FT286" s="51"/>
      <c r="FU286" s="50"/>
      <c r="FV286" s="51"/>
      <c r="FW286" s="50"/>
      <c r="FX286" s="51"/>
      <c r="FY286" s="50"/>
      <c r="FZ286" s="51"/>
      <c r="GA286" s="50"/>
      <c r="GB286" s="51"/>
      <c r="GC286" s="108"/>
      <c r="GD286" s="53"/>
      <c r="GE286" s="51"/>
      <c r="GF286" s="50"/>
      <c r="GG286" s="51"/>
      <c r="GH286" s="50"/>
      <c r="GI286" s="51"/>
      <c r="GJ286" s="50"/>
      <c r="GK286" s="51"/>
      <c r="GL286" s="50"/>
      <c r="GM286" s="51"/>
      <c r="GN286" s="108"/>
      <c r="GO286" s="48"/>
      <c r="GP286" s="136"/>
      <c r="GQ286" s="140"/>
      <c r="GR286" s="51"/>
      <c r="GS286" s="50"/>
      <c r="GT286" s="51"/>
      <c r="GU286" s="50"/>
      <c r="GV286" s="129"/>
      <c r="GW286" s="50"/>
      <c r="GX286" s="51"/>
      <c r="GY286" s="50"/>
      <c r="GZ286" s="51"/>
      <c r="HA286" s="50"/>
      <c r="HB286" s="51"/>
      <c r="HC286" s="108"/>
      <c r="HD286" s="48">
        <f t="shared" si="175"/>
        <v>0</v>
      </c>
      <c r="HE286" s="136"/>
      <c r="HF286" s="140"/>
      <c r="HG286" s="51"/>
      <c r="HH286" s="50"/>
      <c r="HI286" s="51"/>
      <c r="HJ286" s="50"/>
      <c r="HK286" s="129"/>
      <c r="HL286" s="50"/>
      <c r="HM286" s="51"/>
      <c r="HN286" s="50"/>
      <c r="HO286" s="51"/>
      <c r="HP286" s="50"/>
      <c r="HQ286" s="51"/>
      <c r="HR286" s="108"/>
      <c r="HS286" s="48">
        <f t="shared" si="192"/>
        <v>0</v>
      </c>
      <c r="HT286" s="136"/>
      <c r="HU286" s="140"/>
      <c r="HV286" s="51"/>
      <c r="HW286" s="50"/>
      <c r="HX286" s="51"/>
      <c r="HY286" s="50"/>
      <c r="HZ286" s="129"/>
      <c r="IA286" s="50"/>
      <c r="IB286" s="51"/>
      <c r="IC286" s="50"/>
      <c r="ID286" s="51"/>
      <c r="IE286" s="50"/>
      <c r="IF286" s="129"/>
      <c r="IG286" s="50"/>
      <c r="IH286" s="129"/>
      <c r="II286" s="50"/>
      <c r="IJ286" s="51"/>
      <c r="IK286" s="108"/>
      <c r="IL286" s="48">
        <f t="shared" si="201"/>
        <v>0</v>
      </c>
      <c r="IM286" s="136"/>
      <c r="IN286" s="140"/>
      <c r="IO286" s="51"/>
      <c r="IP286" s="108"/>
      <c r="IQ286" s="48">
        <f t="shared" si="190"/>
        <v>0</v>
      </c>
      <c r="IR286" s="51"/>
      <c r="IS286" s="108"/>
      <c r="IT286" s="48">
        <f t="shared" si="173"/>
        <v>0</v>
      </c>
      <c r="IU286" s="136"/>
      <c r="IV286" s="140"/>
      <c r="IW286" s="51"/>
      <c r="IX286" s="50"/>
      <c r="IY286" s="129"/>
      <c r="IZ286" s="50"/>
      <c r="JA286" s="129"/>
      <c r="JB286" s="50"/>
      <c r="JC286" s="51"/>
      <c r="JD286" s="50"/>
      <c r="JE286" s="51"/>
      <c r="JF286" s="50"/>
      <c r="JG286" s="51"/>
      <c r="JH286" s="108"/>
      <c r="JI286" s="48">
        <f t="shared" si="193"/>
        <v>0</v>
      </c>
      <c r="JJ286" s="136"/>
      <c r="JK286" s="140"/>
      <c r="JL286" s="129"/>
      <c r="JM286" s="50"/>
      <c r="JN286" s="51"/>
      <c r="JO286" s="108"/>
      <c r="JP286" s="48">
        <f t="shared" si="191"/>
        <v>0</v>
      </c>
      <c r="JQ286" s="51"/>
      <c r="JR286" s="108"/>
    </row>
    <row r="287" spans="2:278" ht="15" hidden="1" customHeight="1" x14ac:dyDescent="0.3">
      <c r="B287" s="37">
        <v>6090</v>
      </c>
      <c r="C287" s="30" t="s">
        <v>218</v>
      </c>
      <c r="D287" s="38">
        <v>2007</v>
      </c>
      <c r="E287" s="62">
        <f t="shared" si="184"/>
        <v>0</v>
      </c>
      <c r="F287" s="47"/>
      <c r="G287" s="47"/>
      <c r="H287" s="47"/>
      <c r="I287" s="47"/>
      <c r="J287" s="48">
        <f t="shared" si="174"/>
        <v>0</v>
      </c>
      <c r="K287" s="49"/>
      <c r="L287" s="50"/>
      <c r="M287" s="51"/>
      <c r="N287" s="50"/>
      <c r="O287" s="51"/>
      <c r="P287" s="52"/>
      <c r="Q287" s="48">
        <f t="shared" si="185"/>
        <v>0</v>
      </c>
      <c r="R287" s="49"/>
      <c r="S287" s="52"/>
      <c r="T287" s="48">
        <f t="shared" si="186"/>
        <v>0</v>
      </c>
      <c r="U287" s="49"/>
      <c r="V287" s="50"/>
      <c r="W287" s="51"/>
      <c r="X287" s="52"/>
      <c r="Y287" s="53">
        <f t="shared" si="202"/>
        <v>0</v>
      </c>
      <c r="Z287" s="148"/>
      <c r="AA287" s="55"/>
      <c r="AB287" s="54"/>
      <c r="AC287" s="55"/>
      <c r="AD287" s="54"/>
      <c r="AE287" s="55"/>
      <c r="AF287" s="54"/>
      <c r="AG287" s="55"/>
      <c r="AH287" s="110"/>
      <c r="AI287" s="55"/>
      <c r="AJ287" s="54"/>
      <c r="AK287" s="55"/>
      <c r="AL287" s="148"/>
      <c r="AM287" s="55"/>
      <c r="AN287" s="54"/>
      <c r="AO287" s="88"/>
      <c r="AP287" s="95">
        <f t="shared" si="187"/>
        <v>0</v>
      </c>
      <c r="AQ287" s="97"/>
      <c r="AR287" s="92"/>
      <c r="AS287" s="89"/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>
        <f t="shared" si="162"/>
        <v>0</v>
      </c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203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/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/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>
        <f t="shared" si="188"/>
        <v>0</v>
      </c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0"/>
      <c r="ET287" s="50"/>
      <c r="EU287" s="50"/>
      <c r="EV287" s="50"/>
      <c r="EW287" s="51"/>
      <c r="EX287" s="52"/>
      <c r="EY287" s="53">
        <f t="shared" si="189"/>
        <v>0</v>
      </c>
      <c r="EZ287" s="51"/>
      <c r="FA287" s="50"/>
      <c r="FB287" s="51"/>
      <c r="FC287" s="52"/>
      <c r="FD287" s="53">
        <f t="shared" si="204"/>
        <v>0</v>
      </c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>
        <f t="shared" si="183"/>
        <v>0</v>
      </c>
      <c r="FR287" s="153"/>
      <c r="FS287" s="150"/>
      <c r="FT287" s="51"/>
      <c r="FU287" s="50"/>
      <c r="FV287" s="51"/>
      <c r="FW287" s="50"/>
      <c r="FX287" s="51"/>
      <c r="FY287" s="50"/>
      <c r="FZ287" s="51"/>
      <c r="GA287" s="50"/>
      <c r="GB287" s="51"/>
      <c r="GC287" s="52"/>
      <c r="GD287" s="53"/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/>
      <c r="GP287" s="136"/>
      <c r="GQ287" s="140"/>
      <c r="GR287" s="51"/>
      <c r="GS287" s="50"/>
      <c r="GT287" s="51"/>
      <c r="GU287" s="50"/>
      <c r="GV287" s="129"/>
      <c r="GW287" s="50"/>
      <c r="GX287" s="51"/>
      <c r="GY287" s="50"/>
      <c r="GZ287" s="51"/>
      <c r="HA287" s="50"/>
      <c r="HB287" s="51"/>
      <c r="HC287" s="52"/>
      <c r="HD287" s="48">
        <f t="shared" si="175"/>
        <v>0</v>
      </c>
      <c r="HE287" s="136"/>
      <c r="HF287" s="140"/>
      <c r="HG287" s="51"/>
      <c r="HH287" s="50"/>
      <c r="HI287" s="51"/>
      <c r="HJ287" s="50"/>
      <c r="HK287" s="129"/>
      <c r="HL287" s="50"/>
      <c r="HM287" s="51"/>
      <c r="HN287" s="50"/>
      <c r="HO287" s="51"/>
      <c r="HP287" s="50"/>
      <c r="HQ287" s="51"/>
      <c r="HR287" s="52"/>
      <c r="HS287" s="48">
        <f t="shared" si="192"/>
        <v>0</v>
      </c>
      <c r="HT287" s="136"/>
      <c r="HU287" s="140"/>
      <c r="HV287" s="51"/>
      <c r="HW287" s="50"/>
      <c r="HX287" s="51"/>
      <c r="HY287" s="50"/>
      <c r="HZ287" s="129"/>
      <c r="IA287" s="50"/>
      <c r="IB287" s="51"/>
      <c r="IC287" s="50"/>
      <c r="ID287" s="51"/>
      <c r="IE287" s="50"/>
      <c r="IF287" s="129"/>
      <c r="IG287" s="50"/>
      <c r="IH287" s="129"/>
      <c r="II287" s="50"/>
      <c r="IJ287" s="51"/>
      <c r="IK287" s="52"/>
      <c r="IL287" s="48">
        <f t="shared" si="201"/>
        <v>0</v>
      </c>
      <c r="IM287" s="136"/>
      <c r="IN287" s="140"/>
      <c r="IO287" s="51"/>
      <c r="IP287" s="52"/>
      <c r="IQ287" s="48">
        <f t="shared" si="190"/>
        <v>0</v>
      </c>
      <c r="IR287" s="51"/>
      <c r="IS287" s="52"/>
      <c r="IT287" s="48">
        <f t="shared" si="173"/>
        <v>0</v>
      </c>
      <c r="IU287" s="136"/>
      <c r="IV287" s="140"/>
      <c r="IW287" s="51"/>
      <c r="IX287" s="50"/>
      <c r="IY287" s="129"/>
      <c r="IZ287" s="50"/>
      <c r="JA287" s="129"/>
      <c r="JB287" s="50"/>
      <c r="JC287" s="51"/>
      <c r="JD287" s="50"/>
      <c r="JE287" s="51"/>
      <c r="JF287" s="50"/>
      <c r="JG287" s="51"/>
      <c r="JH287" s="52"/>
      <c r="JI287" s="48">
        <f t="shared" si="193"/>
        <v>0</v>
      </c>
      <c r="JJ287" s="136"/>
      <c r="JK287" s="140"/>
      <c r="JL287" s="129"/>
      <c r="JM287" s="50"/>
      <c r="JN287" s="51"/>
      <c r="JO287" s="52"/>
      <c r="JP287" s="48">
        <f t="shared" si="191"/>
        <v>0</v>
      </c>
      <c r="JQ287" s="51"/>
      <c r="JR287" s="52"/>
    </row>
    <row r="288" spans="2:278" ht="15" hidden="1" customHeight="1" x14ac:dyDescent="0.3">
      <c r="B288" s="37">
        <v>9725</v>
      </c>
      <c r="C288" s="30" t="s">
        <v>731</v>
      </c>
      <c r="D288" s="38">
        <v>2010</v>
      </c>
      <c r="E288" s="62">
        <f t="shared" si="184"/>
        <v>0</v>
      </c>
      <c r="F288" s="47" t="s">
        <v>427</v>
      </c>
      <c r="G288" s="47"/>
      <c r="H288" s="47" t="s">
        <v>597</v>
      </c>
      <c r="I288" s="47"/>
      <c r="J288" s="48">
        <f t="shared" si="174"/>
        <v>0</v>
      </c>
      <c r="K288" s="49"/>
      <c r="L288" s="50"/>
      <c r="M288" s="51"/>
      <c r="N288" s="50"/>
      <c r="O288" s="51"/>
      <c r="P288" s="52"/>
      <c r="Q288" s="48">
        <f t="shared" si="185"/>
        <v>0</v>
      </c>
      <c r="R288" s="49"/>
      <c r="S288" s="52"/>
      <c r="T288" s="48">
        <f t="shared" si="186"/>
        <v>0</v>
      </c>
      <c r="U288" s="49"/>
      <c r="V288" s="50"/>
      <c r="W288" s="51"/>
      <c r="X288" s="52"/>
      <c r="Y288" s="53">
        <f t="shared" si="202"/>
        <v>0</v>
      </c>
      <c r="Z288" s="54"/>
      <c r="AA288" s="55"/>
      <c r="AB288" s="54"/>
      <c r="AC288" s="55"/>
      <c r="AD288" s="148"/>
      <c r="AE288" s="55"/>
      <c r="AF288" s="54"/>
      <c r="AG288" s="55"/>
      <c r="AH288" s="148"/>
      <c r="AI288" s="55"/>
      <c r="AJ288" s="54"/>
      <c r="AK288" s="55"/>
      <c r="AL288" s="54"/>
      <c r="AM288" s="55"/>
      <c r="AN288" s="54"/>
      <c r="AO288" s="88"/>
      <c r="AP288" s="95">
        <f t="shared" si="187"/>
        <v>0</v>
      </c>
      <c r="AQ288" s="97"/>
      <c r="AR288" s="92"/>
      <c r="AS288" s="89"/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>
        <f t="shared" ref="BD288:BD351" si="205">BF288+BH288+BJ288+BL288+BN288+BP288</f>
        <v>0</v>
      </c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203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/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/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>
        <f t="shared" si="188"/>
        <v>0</v>
      </c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1"/>
      <c r="ET288" s="50"/>
      <c r="EU288" s="51"/>
      <c r="EV288" s="50"/>
      <c r="EW288" s="51"/>
      <c r="EX288" s="52"/>
      <c r="EY288" s="53">
        <f t="shared" si="189"/>
        <v>0</v>
      </c>
      <c r="EZ288" s="51"/>
      <c r="FA288" s="50"/>
      <c r="FB288" s="51"/>
      <c r="FC288" s="52"/>
      <c r="FD288" s="53">
        <f t="shared" si="204"/>
        <v>0</v>
      </c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>
        <f t="shared" si="183"/>
        <v>0</v>
      </c>
      <c r="FR288" s="153"/>
      <c r="FS288" s="150"/>
      <c r="FT288" s="51"/>
      <c r="FU288" s="50"/>
      <c r="FV288" s="51"/>
      <c r="FW288" s="50"/>
      <c r="FX288" s="51"/>
      <c r="FY288" s="50"/>
      <c r="FZ288" s="51"/>
      <c r="GA288" s="50"/>
      <c r="GB288" s="51"/>
      <c r="GC288" s="52"/>
      <c r="GD288" s="53"/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/>
      <c r="GP288" s="136"/>
      <c r="GQ288" s="140"/>
      <c r="GR288" s="51"/>
      <c r="GS288" s="50"/>
      <c r="GT288" s="51"/>
      <c r="GU288" s="50"/>
      <c r="GV288" s="129"/>
      <c r="GW288" s="50"/>
      <c r="GX288" s="51"/>
      <c r="GY288" s="50"/>
      <c r="GZ288" s="51"/>
      <c r="HA288" s="50"/>
      <c r="HB288" s="51"/>
      <c r="HC288" s="52"/>
      <c r="HD288" s="48">
        <f t="shared" si="175"/>
        <v>0</v>
      </c>
      <c r="HE288" s="136"/>
      <c r="HF288" s="140"/>
      <c r="HG288" s="51"/>
      <c r="HH288" s="50"/>
      <c r="HI288" s="51"/>
      <c r="HJ288" s="50"/>
      <c r="HK288" s="129"/>
      <c r="HL288" s="50"/>
      <c r="HM288" s="51"/>
      <c r="HN288" s="50"/>
      <c r="HO288" s="51"/>
      <c r="HP288" s="50"/>
      <c r="HQ288" s="51"/>
      <c r="HR288" s="52"/>
      <c r="HS288" s="48">
        <f t="shared" si="192"/>
        <v>0</v>
      </c>
      <c r="HT288" s="136"/>
      <c r="HU288" s="140"/>
      <c r="HV288" s="51"/>
      <c r="HW288" s="50"/>
      <c r="HX288" s="51"/>
      <c r="HY288" s="50"/>
      <c r="HZ288" s="129"/>
      <c r="IA288" s="50"/>
      <c r="IB288" s="51"/>
      <c r="IC288" s="50"/>
      <c r="ID288" s="51"/>
      <c r="IE288" s="50"/>
      <c r="IF288" s="129"/>
      <c r="IG288" s="50"/>
      <c r="IH288" s="129"/>
      <c r="II288" s="50"/>
      <c r="IJ288" s="51"/>
      <c r="IK288" s="52"/>
      <c r="IL288" s="48">
        <f t="shared" si="201"/>
        <v>0</v>
      </c>
      <c r="IM288" s="136"/>
      <c r="IN288" s="140"/>
      <c r="IO288" s="51"/>
      <c r="IP288" s="52"/>
      <c r="IQ288" s="48">
        <f t="shared" si="190"/>
        <v>0</v>
      </c>
      <c r="IR288" s="51"/>
      <c r="IS288" s="52"/>
      <c r="IT288" s="48">
        <f t="shared" si="173"/>
        <v>0</v>
      </c>
      <c r="IU288" s="136"/>
      <c r="IV288" s="140"/>
      <c r="IW288" s="51"/>
      <c r="IX288" s="50"/>
      <c r="IY288" s="129"/>
      <c r="IZ288" s="50"/>
      <c r="JA288" s="129"/>
      <c r="JB288" s="50"/>
      <c r="JC288" s="51"/>
      <c r="JD288" s="50"/>
      <c r="JE288" s="51"/>
      <c r="JF288" s="50"/>
      <c r="JG288" s="51"/>
      <c r="JH288" s="52"/>
      <c r="JI288" s="48">
        <f t="shared" si="193"/>
        <v>0</v>
      </c>
      <c r="JJ288" s="136"/>
      <c r="JK288" s="140"/>
      <c r="JL288" s="129"/>
      <c r="JM288" s="50"/>
      <c r="JN288" s="51"/>
      <c r="JO288" s="52"/>
      <c r="JP288" s="48">
        <f t="shared" si="191"/>
        <v>0</v>
      </c>
      <c r="JQ288" s="51"/>
      <c r="JR288" s="52"/>
    </row>
    <row r="289" spans="2:278" ht="15" hidden="1" customHeight="1" x14ac:dyDescent="0.3">
      <c r="B289" s="37">
        <v>7232</v>
      </c>
      <c r="C289" s="30" t="s">
        <v>380</v>
      </c>
      <c r="D289" s="38">
        <v>2008</v>
      </c>
      <c r="E289" s="62">
        <f t="shared" si="184"/>
        <v>0</v>
      </c>
      <c r="F289" s="47"/>
      <c r="G289" s="47"/>
      <c r="H289" s="47"/>
      <c r="I289" s="47"/>
      <c r="J289" s="48">
        <f t="shared" si="174"/>
        <v>0</v>
      </c>
      <c r="K289" s="49"/>
      <c r="L289" s="50"/>
      <c r="M289" s="51"/>
      <c r="N289" s="50"/>
      <c r="O289" s="51"/>
      <c r="P289" s="52"/>
      <c r="Q289" s="48">
        <f t="shared" si="185"/>
        <v>0</v>
      </c>
      <c r="R289" s="49"/>
      <c r="S289" s="52"/>
      <c r="T289" s="48">
        <f t="shared" si="186"/>
        <v>0</v>
      </c>
      <c r="U289" s="49"/>
      <c r="V289" s="50"/>
      <c r="W289" s="51"/>
      <c r="X289" s="52"/>
      <c r="Y289" s="53">
        <f t="shared" si="202"/>
        <v>0</v>
      </c>
      <c r="Z289" s="117"/>
      <c r="AA289" s="55"/>
      <c r="AB289" s="117"/>
      <c r="AC289" s="55"/>
      <c r="AD289" s="117"/>
      <c r="AE289" s="55"/>
      <c r="AF289" s="117"/>
      <c r="AG289" s="55"/>
      <c r="AH289" s="117"/>
      <c r="AI289" s="55"/>
      <c r="AJ289" s="117"/>
      <c r="AK289" s="55"/>
      <c r="AL289" s="117"/>
      <c r="AM289" s="55"/>
      <c r="AN289" s="117"/>
      <c r="AO289" s="88"/>
      <c r="AP289" s="95">
        <f t="shared" si="187"/>
        <v>0</v>
      </c>
      <c r="AQ289" s="97"/>
      <c r="AR289" s="92"/>
      <c r="AS289" s="89"/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>
        <f t="shared" si="205"/>
        <v>0</v>
      </c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203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/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/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>
        <f t="shared" si="188"/>
        <v>0</v>
      </c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0"/>
      <c r="ET289" s="50"/>
      <c r="EU289" s="50"/>
      <c r="EV289" s="50"/>
      <c r="EW289" s="51"/>
      <c r="EX289" s="52"/>
      <c r="EY289" s="53">
        <f t="shared" si="189"/>
        <v>0</v>
      </c>
      <c r="EZ289" s="51"/>
      <c r="FA289" s="50"/>
      <c r="FB289" s="51"/>
      <c r="FC289" s="52"/>
      <c r="FD289" s="53">
        <f t="shared" si="204"/>
        <v>0</v>
      </c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>
        <f t="shared" ref="FQ289:FQ320" si="206">FS289+FU289+FW289+FY289+GA289+GC289</f>
        <v>0</v>
      </c>
      <c r="FR289" s="153"/>
      <c r="FS289" s="150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/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/>
      <c r="GP289" s="136"/>
      <c r="GQ289" s="140"/>
      <c r="GR289" s="51"/>
      <c r="GS289" s="50"/>
      <c r="GT289" s="51"/>
      <c r="GU289" s="50"/>
      <c r="GV289" s="129"/>
      <c r="GW289" s="50"/>
      <c r="GX289" s="51"/>
      <c r="GY289" s="50"/>
      <c r="GZ289" s="51"/>
      <c r="HA289" s="50"/>
      <c r="HB289" s="51"/>
      <c r="HC289" s="52"/>
      <c r="HD289" s="48">
        <f t="shared" si="175"/>
        <v>0</v>
      </c>
      <c r="HE289" s="136"/>
      <c r="HF289" s="140"/>
      <c r="HG289" s="51"/>
      <c r="HH289" s="50"/>
      <c r="HI289" s="51"/>
      <c r="HJ289" s="50"/>
      <c r="HK289" s="129"/>
      <c r="HL289" s="50"/>
      <c r="HM289" s="51"/>
      <c r="HN289" s="50"/>
      <c r="HO289" s="51"/>
      <c r="HP289" s="50"/>
      <c r="HQ289" s="51"/>
      <c r="HR289" s="52"/>
      <c r="HS289" s="48">
        <f t="shared" si="192"/>
        <v>0</v>
      </c>
      <c r="HT289" s="136"/>
      <c r="HU289" s="140"/>
      <c r="HV289" s="51"/>
      <c r="HW289" s="50"/>
      <c r="HX289" s="51"/>
      <c r="HY289" s="50"/>
      <c r="HZ289" s="129"/>
      <c r="IA289" s="50"/>
      <c r="IB289" s="51"/>
      <c r="IC289" s="50"/>
      <c r="ID289" s="51"/>
      <c r="IE289" s="50"/>
      <c r="IF289" s="129"/>
      <c r="IG289" s="50"/>
      <c r="IH289" s="129"/>
      <c r="II289" s="50"/>
      <c r="IJ289" s="51"/>
      <c r="IK289" s="52"/>
      <c r="IL289" s="48">
        <f t="shared" si="201"/>
        <v>0</v>
      </c>
      <c r="IM289" s="136"/>
      <c r="IN289" s="140"/>
      <c r="IO289" s="51"/>
      <c r="IP289" s="52"/>
      <c r="IQ289" s="48">
        <f t="shared" si="190"/>
        <v>0</v>
      </c>
      <c r="IR289" s="51"/>
      <c r="IS289" s="52"/>
      <c r="IT289" s="48">
        <f t="shared" si="173"/>
        <v>0</v>
      </c>
      <c r="IU289" s="136"/>
      <c r="IV289" s="140"/>
      <c r="IW289" s="51"/>
      <c r="IX289" s="50"/>
      <c r="IY289" s="129"/>
      <c r="IZ289" s="50"/>
      <c r="JA289" s="129"/>
      <c r="JB289" s="50"/>
      <c r="JC289" s="51"/>
      <c r="JD289" s="50"/>
      <c r="JE289" s="51"/>
      <c r="JF289" s="50"/>
      <c r="JG289" s="51"/>
      <c r="JH289" s="52"/>
      <c r="JI289" s="48">
        <f t="shared" si="193"/>
        <v>0</v>
      </c>
      <c r="JJ289" s="136"/>
      <c r="JK289" s="140"/>
      <c r="JL289" s="129"/>
      <c r="JM289" s="50"/>
      <c r="JN289" s="51"/>
      <c r="JO289" s="52"/>
      <c r="JP289" s="48">
        <f t="shared" si="191"/>
        <v>0</v>
      </c>
      <c r="JQ289" s="51"/>
      <c r="JR289" s="52"/>
    </row>
    <row r="290" spans="2:278" ht="15" hidden="1" customHeight="1" x14ac:dyDescent="0.3">
      <c r="B290" s="37">
        <v>9613</v>
      </c>
      <c r="C290" s="30" t="s">
        <v>645</v>
      </c>
      <c r="D290" s="38">
        <v>2011</v>
      </c>
      <c r="E290" s="62">
        <f t="shared" si="184"/>
        <v>9.8999999999999986</v>
      </c>
      <c r="F290" s="47" t="s">
        <v>416</v>
      </c>
      <c r="G290" s="47"/>
      <c r="H290" s="47" t="s">
        <v>643</v>
      </c>
      <c r="I290" s="47" t="s">
        <v>644</v>
      </c>
      <c r="J290" s="48">
        <f t="shared" si="174"/>
        <v>0</v>
      </c>
      <c r="K290" s="49"/>
      <c r="L290" s="50"/>
      <c r="M290" s="51"/>
      <c r="N290" s="50"/>
      <c r="O290" s="51"/>
      <c r="P290" s="52"/>
      <c r="Q290" s="48">
        <f t="shared" si="185"/>
        <v>0</v>
      </c>
      <c r="R290" s="49"/>
      <c r="S290" s="52"/>
      <c r="T290" s="48">
        <f t="shared" si="186"/>
        <v>0</v>
      </c>
      <c r="U290" s="49"/>
      <c r="V290" s="50"/>
      <c r="W290" s="51"/>
      <c r="X290" s="52"/>
      <c r="Y290" s="53">
        <f t="shared" si="202"/>
        <v>0</v>
      </c>
      <c r="Z290" s="54"/>
      <c r="AA290" s="55"/>
      <c r="AB290" s="54"/>
      <c r="AC290" s="55"/>
      <c r="AD290" s="54"/>
      <c r="AE290" s="55"/>
      <c r="AF290" s="114"/>
      <c r="AG290" s="55"/>
      <c r="AH290" s="54"/>
      <c r="AI290" s="55"/>
      <c r="AJ290" s="54"/>
      <c r="AK290" s="55"/>
      <c r="AL290" s="54"/>
      <c r="AM290" s="55"/>
      <c r="AN290" s="54"/>
      <c r="AO290" s="88"/>
      <c r="AP290" s="95">
        <f t="shared" si="187"/>
        <v>0</v>
      </c>
      <c r="AQ290" s="97"/>
      <c r="AR290" s="92"/>
      <c r="AS290" s="89">
        <f>AU290+AW290+AY290+BA290+BC290</f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 t="shared" si="205"/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203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>CJ290+CL290+CN290+CP290+CR290+CT290</f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>CW290+CY290+DA290+DC290+DE290</f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 t="shared" si="188"/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101">
        <v>6</v>
      </c>
      <c r="DY290" s="102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189"/>
        <v>0</v>
      </c>
      <c r="EZ290" s="51"/>
      <c r="FA290" s="50"/>
      <c r="FB290" s="51"/>
      <c r="FC290" s="52"/>
      <c r="FD290" s="53">
        <f t="shared" si="204"/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 t="shared" si="206"/>
        <v>0</v>
      </c>
      <c r="FR290" s="122"/>
      <c r="FS290" s="122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>GF290+GH290+GJ290+GL290+GN290</f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>GQ290+GS290+GU290+GW290+GY290+HA290+HC290</f>
        <v>0</v>
      </c>
      <c r="GP290" s="125"/>
      <c r="GQ290" s="125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 t="shared" si="175"/>
        <v>0</v>
      </c>
      <c r="HE290" s="125"/>
      <c r="HF290" s="125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192"/>
        <v>0</v>
      </c>
      <c r="HT290" s="136"/>
      <c r="HU290" s="140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9"/>
      <c r="IG290" s="50"/>
      <c r="IH290" s="129"/>
      <c r="II290" s="50"/>
      <c r="IJ290" s="51"/>
      <c r="IK290" s="52"/>
      <c r="IL290" s="48">
        <f t="shared" si="201"/>
        <v>0</v>
      </c>
      <c r="IM290" s="136"/>
      <c r="IN290" s="140"/>
      <c r="IO290" s="51"/>
      <c r="IP290" s="52"/>
      <c r="IQ290" s="48">
        <f t="shared" si="190"/>
        <v>0</v>
      </c>
      <c r="IR290" s="51"/>
      <c r="IS290" s="52"/>
      <c r="IT290" s="48">
        <f t="shared" si="173"/>
        <v>0</v>
      </c>
      <c r="IU290" s="136"/>
      <c r="IV290" s="140"/>
      <c r="IW290" s="51"/>
      <c r="IX290" s="50"/>
      <c r="IY290" s="51"/>
      <c r="IZ290" s="50"/>
      <c r="JA290" s="129"/>
      <c r="JB290" s="50"/>
      <c r="JC290" s="51"/>
      <c r="JD290" s="50"/>
      <c r="JE290" s="51"/>
      <c r="JF290" s="50"/>
      <c r="JG290" s="51"/>
      <c r="JH290" s="52"/>
      <c r="JI290" s="48">
        <f t="shared" si="193"/>
        <v>0</v>
      </c>
      <c r="JJ290" s="136"/>
      <c r="JK290" s="140"/>
      <c r="JL290" s="51"/>
      <c r="JM290" s="50"/>
      <c r="JN290" s="51"/>
      <c r="JO290" s="52"/>
      <c r="JP290" s="48">
        <f t="shared" si="191"/>
        <v>0</v>
      </c>
      <c r="JQ290" s="51"/>
      <c r="JR290" s="52"/>
    </row>
    <row r="291" spans="2:278" ht="15" hidden="1" customHeight="1" x14ac:dyDescent="0.3">
      <c r="B291" s="37">
        <v>9390</v>
      </c>
      <c r="C291" s="30" t="s">
        <v>814</v>
      </c>
      <c r="D291" s="38">
        <v>2009</v>
      </c>
      <c r="E291" s="62">
        <f t="shared" si="184"/>
        <v>0</v>
      </c>
      <c r="F291" s="47" t="s">
        <v>529</v>
      </c>
      <c r="G291" s="47"/>
      <c r="H291" s="47" t="s">
        <v>716</v>
      </c>
      <c r="I291" s="47" t="s">
        <v>584</v>
      </c>
      <c r="J291" s="48">
        <f t="shared" si="174"/>
        <v>0</v>
      </c>
      <c r="K291" s="49"/>
      <c r="L291" s="50"/>
      <c r="M291" s="51"/>
      <c r="N291" s="50"/>
      <c r="O291" s="51"/>
      <c r="P291" s="52"/>
      <c r="Q291" s="48">
        <f t="shared" si="185"/>
        <v>0</v>
      </c>
      <c r="R291" s="49"/>
      <c r="S291" s="52"/>
      <c r="T291" s="48">
        <f t="shared" si="186"/>
        <v>0</v>
      </c>
      <c r="U291" s="49"/>
      <c r="V291" s="50"/>
      <c r="W291" s="51"/>
      <c r="X291" s="52"/>
      <c r="Y291" s="53">
        <f t="shared" si="202"/>
        <v>0</v>
      </c>
      <c r="Z291" s="169"/>
      <c r="AA291" s="55"/>
      <c r="AB291" s="169"/>
      <c r="AC291" s="55"/>
      <c r="AD291" s="169"/>
      <c r="AE291" s="55"/>
      <c r="AF291" s="169"/>
      <c r="AG291" s="55"/>
      <c r="AH291" s="169"/>
      <c r="AI291" s="55"/>
      <c r="AJ291" s="169"/>
      <c r="AK291" s="55"/>
      <c r="AL291" s="169"/>
      <c r="AM291" s="55"/>
      <c r="AN291" s="169"/>
      <c r="AO291" s="88"/>
      <c r="AP291" s="95">
        <f t="shared" si="187"/>
        <v>0</v>
      </c>
      <c r="AQ291" s="97"/>
      <c r="AR291" s="92"/>
      <c r="AS291" s="89"/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>
        <f t="shared" si="205"/>
        <v>0</v>
      </c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203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/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/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>
        <f t="shared" si="188"/>
        <v>0</v>
      </c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1"/>
      <c r="ET291" s="50"/>
      <c r="EU291" s="51"/>
      <c r="EV291" s="50"/>
      <c r="EW291" s="51"/>
      <c r="EX291" s="52"/>
      <c r="EY291" s="53">
        <f t="shared" si="189"/>
        <v>0</v>
      </c>
      <c r="EZ291" s="51"/>
      <c r="FA291" s="50"/>
      <c r="FB291" s="51"/>
      <c r="FC291" s="52"/>
      <c r="FD291" s="53">
        <f t="shared" si="204"/>
        <v>0</v>
      </c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>
        <f t="shared" si="206"/>
        <v>0</v>
      </c>
      <c r="FR291" s="153"/>
      <c r="FS291" s="150"/>
      <c r="FT291" s="51"/>
      <c r="FU291" s="50"/>
      <c r="FV291" s="51"/>
      <c r="FW291" s="50"/>
      <c r="FX291" s="51"/>
      <c r="FY291" s="50"/>
      <c r="FZ291" s="51"/>
      <c r="GA291" s="50"/>
      <c r="GB291" s="51"/>
      <c r="GC291" s="52"/>
      <c r="GD291" s="53"/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/>
      <c r="GP291" s="136"/>
      <c r="GQ291" s="140"/>
      <c r="GR291" s="51"/>
      <c r="GS291" s="50"/>
      <c r="GT291" s="51"/>
      <c r="GU291" s="50"/>
      <c r="GV291" s="129"/>
      <c r="GW291" s="50"/>
      <c r="GX291" s="51"/>
      <c r="GY291" s="50"/>
      <c r="GZ291" s="51"/>
      <c r="HA291" s="50"/>
      <c r="HB291" s="51"/>
      <c r="HC291" s="52"/>
      <c r="HD291" s="48">
        <f t="shared" si="175"/>
        <v>0</v>
      </c>
      <c r="HE291" s="136"/>
      <c r="HF291" s="140"/>
      <c r="HG291" s="51"/>
      <c r="HH291" s="50"/>
      <c r="HI291" s="51"/>
      <c r="HJ291" s="50"/>
      <c r="HK291" s="129"/>
      <c r="HL291" s="50"/>
      <c r="HM291" s="51"/>
      <c r="HN291" s="50"/>
      <c r="HO291" s="51"/>
      <c r="HP291" s="50"/>
      <c r="HQ291" s="51"/>
      <c r="HR291" s="52"/>
      <c r="HS291" s="48">
        <f t="shared" si="192"/>
        <v>0</v>
      </c>
      <c r="HT291" s="136"/>
      <c r="HU291" s="140"/>
      <c r="HV291" s="51"/>
      <c r="HW291" s="50"/>
      <c r="HX291" s="51"/>
      <c r="HY291" s="50"/>
      <c r="HZ291" s="129"/>
      <c r="IA291" s="50"/>
      <c r="IB291" s="51"/>
      <c r="IC291" s="50"/>
      <c r="ID291" s="51"/>
      <c r="IE291" s="50"/>
      <c r="IF291" s="129"/>
      <c r="IG291" s="50"/>
      <c r="IH291" s="129"/>
      <c r="II291" s="50"/>
      <c r="IJ291" s="51"/>
      <c r="IK291" s="52"/>
      <c r="IL291" s="48">
        <f t="shared" si="201"/>
        <v>0</v>
      </c>
      <c r="IM291" s="136"/>
      <c r="IN291" s="140"/>
      <c r="IO291" s="51"/>
      <c r="IP291" s="52"/>
      <c r="IQ291" s="48">
        <f t="shared" si="190"/>
        <v>0</v>
      </c>
      <c r="IR291" s="51"/>
      <c r="IS291" s="52"/>
      <c r="IT291" s="48">
        <f t="shared" si="173"/>
        <v>0</v>
      </c>
      <c r="IU291" s="136"/>
      <c r="IV291" s="140"/>
      <c r="IW291" s="51"/>
      <c r="IX291" s="50"/>
      <c r="IY291" s="129"/>
      <c r="IZ291" s="50"/>
      <c r="JA291" s="129"/>
      <c r="JB291" s="50"/>
      <c r="JC291" s="51"/>
      <c r="JD291" s="50"/>
      <c r="JE291" s="51"/>
      <c r="JF291" s="50"/>
      <c r="JG291" s="51"/>
      <c r="JH291" s="52"/>
      <c r="JI291" s="48">
        <f t="shared" si="193"/>
        <v>0</v>
      </c>
      <c r="JJ291" s="136"/>
      <c r="JK291" s="140"/>
      <c r="JL291" s="129"/>
      <c r="JM291" s="50"/>
      <c r="JN291" s="51"/>
      <c r="JO291" s="52"/>
      <c r="JP291" s="48">
        <f t="shared" si="191"/>
        <v>0</v>
      </c>
      <c r="JQ291" s="51"/>
      <c r="JR291" s="52"/>
    </row>
    <row r="292" spans="2:278" ht="15" hidden="1" customHeight="1" x14ac:dyDescent="0.3">
      <c r="B292" s="37">
        <v>9821</v>
      </c>
      <c r="C292" s="30" t="s">
        <v>660</v>
      </c>
      <c r="D292" s="38">
        <v>2011</v>
      </c>
      <c r="E292" s="62">
        <f t="shared" si="184"/>
        <v>9</v>
      </c>
      <c r="F292" s="47" t="s">
        <v>482</v>
      </c>
      <c r="G292" s="47"/>
      <c r="H292" s="47" t="s">
        <v>661</v>
      </c>
      <c r="I292" s="47"/>
      <c r="J292" s="48">
        <f t="shared" si="174"/>
        <v>0</v>
      </c>
      <c r="K292" s="49"/>
      <c r="L292" s="50"/>
      <c r="M292" s="51"/>
      <c r="N292" s="50"/>
      <c r="O292" s="51"/>
      <c r="P292" s="52"/>
      <c r="Q292" s="48">
        <f t="shared" si="185"/>
        <v>0</v>
      </c>
      <c r="R292" s="49"/>
      <c r="S292" s="52"/>
      <c r="T292" s="48">
        <f t="shared" si="186"/>
        <v>0</v>
      </c>
      <c r="U292" s="49"/>
      <c r="V292" s="50"/>
      <c r="W292" s="51"/>
      <c r="X292" s="52"/>
      <c r="Y292" s="53">
        <f t="shared" si="202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5">
        <f t="shared" si="187"/>
        <v>0</v>
      </c>
      <c r="AQ292" s="97"/>
      <c r="AR292" s="92"/>
      <c r="AS292" s="89">
        <f>AU292+AW292+AY292+BA292+BC292</f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 t="shared" si="205"/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203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>CJ292+CL292+CN292+CP292+CR292+CT292</f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>CW292+CY292+DA292+DC292+DE292</f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 t="shared" si="188"/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189"/>
        <v>0</v>
      </c>
      <c r="EZ292" s="51"/>
      <c r="FA292" s="50"/>
      <c r="FB292" s="51"/>
      <c r="FC292" s="52"/>
      <c r="FD292" s="53">
        <f t="shared" si="204"/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 t="shared" si="206"/>
        <v>0</v>
      </c>
      <c r="FR292" s="122"/>
      <c r="FS292" s="122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>GF292+GH292+GJ292+GL292+GN292</f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>GQ292+GS292+GU292+GW292+GY292+HA292+HC292</f>
        <v>0</v>
      </c>
      <c r="GP292" s="125"/>
      <c r="GQ292" s="125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 t="shared" si="175"/>
        <v>0</v>
      </c>
      <c r="HE292" s="125"/>
      <c r="HF292" s="125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192"/>
        <v>0</v>
      </c>
      <c r="HT292" s="136"/>
      <c r="HU292" s="140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9"/>
      <c r="IG292" s="50"/>
      <c r="IH292" s="129"/>
      <c r="II292" s="50"/>
      <c r="IJ292" s="51"/>
      <c r="IK292" s="52"/>
      <c r="IL292" s="48">
        <f t="shared" si="201"/>
        <v>0</v>
      </c>
      <c r="IM292" s="136"/>
      <c r="IN292" s="140"/>
      <c r="IO292" s="51"/>
      <c r="IP292" s="52"/>
      <c r="IQ292" s="48">
        <f t="shared" si="190"/>
        <v>0</v>
      </c>
      <c r="IR292" s="51"/>
      <c r="IS292" s="52"/>
      <c r="IT292" s="48">
        <f t="shared" si="173"/>
        <v>0</v>
      </c>
      <c r="IU292" s="136"/>
      <c r="IV292" s="140"/>
      <c r="IW292" s="51"/>
      <c r="IX292" s="50"/>
      <c r="IY292" s="51"/>
      <c r="IZ292" s="50"/>
      <c r="JA292" s="129"/>
      <c r="JB292" s="50"/>
      <c r="JC292" s="51"/>
      <c r="JD292" s="50"/>
      <c r="JE292" s="51"/>
      <c r="JF292" s="50"/>
      <c r="JG292" s="51"/>
      <c r="JH292" s="52"/>
      <c r="JI292" s="48">
        <f t="shared" si="193"/>
        <v>0</v>
      </c>
      <c r="JJ292" s="136"/>
      <c r="JK292" s="140"/>
      <c r="JL292" s="51"/>
      <c r="JM292" s="50"/>
      <c r="JN292" s="51"/>
      <c r="JO292" s="52"/>
      <c r="JP292" s="48">
        <f t="shared" si="191"/>
        <v>0</v>
      </c>
      <c r="JQ292" s="51"/>
      <c r="JR292" s="52"/>
    </row>
    <row r="293" spans="2:278" ht="15" hidden="1" customHeight="1" x14ac:dyDescent="0.3">
      <c r="B293" s="37">
        <v>7319</v>
      </c>
      <c r="C293" s="30" t="s">
        <v>730</v>
      </c>
      <c r="D293" s="38">
        <v>2010</v>
      </c>
      <c r="E293" s="62">
        <f t="shared" si="184"/>
        <v>0</v>
      </c>
      <c r="F293" s="47" t="s">
        <v>407</v>
      </c>
      <c r="G293" s="47"/>
      <c r="H293" s="47" t="s">
        <v>422</v>
      </c>
      <c r="I293" s="47" t="s">
        <v>524</v>
      </c>
      <c r="J293" s="48">
        <f t="shared" si="174"/>
        <v>0</v>
      </c>
      <c r="K293" s="49"/>
      <c r="L293" s="50"/>
      <c r="M293" s="51"/>
      <c r="N293" s="50"/>
      <c r="O293" s="51"/>
      <c r="P293" s="52"/>
      <c r="Q293" s="48">
        <f t="shared" si="185"/>
        <v>0</v>
      </c>
      <c r="R293" s="49"/>
      <c r="S293" s="52"/>
      <c r="T293" s="48">
        <f t="shared" si="186"/>
        <v>0</v>
      </c>
      <c r="U293" s="49"/>
      <c r="V293" s="50"/>
      <c r="W293" s="51"/>
      <c r="X293" s="52"/>
      <c r="Y293" s="53">
        <f t="shared" si="202"/>
        <v>0</v>
      </c>
      <c r="Z293" s="169"/>
      <c r="AA293" s="55"/>
      <c r="AB293" s="169"/>
      <c r="AC293" s="55"/>
      <c r="AD293" s="169"/>
      <c r="AE293" s="55"/>
      <c r="AF293" s="169"/>
      <c r="AG293" s="55"/>
      <c r="AH293" s="169"/>
      <c r="AI293" s="55"/>
      <c r="AJ293" s="169"/>
      <c r="AK293" s="55"/>
      <c r="AL293" s="169"/>
      <c r="AM293" s="55"/>
      <c r="AN293" s="169"/>
      <c r="AO293" s="88"/>
      <c r="AP293" s="95">
        <f t="shared" si="187"/>
        <v>0</v>
      </c>
      <c r="AQ293" s="97"/>
      <c r="AR293" s="92"/>
      <c r="AS293" s="89"/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>
        <f t="shared" si="205"/>
        <v>0</v>
      </c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203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/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/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>
        <f t="shared" si="188"/>
        <v>0</v>
      </c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1"/>
      <c r="ET293" s="50"/>
      <c r="EU293" s="51"/>
      <c r="EV293" s="50"/>
      <c r="EW293" s="51"/>
      <c r="EX293" s="52"/>
      <c r="EY293" s="53">
        <f t="shared" si="189"/>
        <v>0</v>
      </c>
      <c r="EZ293" s="51"/>
      <c r="FA293" s="50"/>
      <c r="FB293" s="51"/>
      <c r="FC293" s="52"/>
      <c r="FD293" s="53">
        <f t="shared" si="204"/>
        <v>0</v>
      </c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>
        <f t="shared" si="206"/>
        <v>0</v>
      </c>
      <c r="FR293" s="153"/>
      <c r="FS293" s="150"/>
      <c r="FT293" s="51"/>
      <c r="FU293" s="50"/>
      <c r="FV293" s="51"/>
      <c r="FW293" s="50"/>
      <c r="FX293" s="51"/>
      <c r="FY293" s="50"/>
      <c r="FZ293" s="51"/>
      <c r="GA293" s="50"/>
      <c r="GB293" s="51"/>
      <c r="GC293" s="52"/>
      <c r="GD293" s="53"/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/>
      <c r="GP293" s="136"/>
      <c r="GQ293" s="140"/>
      <c r="GR293" s="51"/>
      <c r="GS293" s="50"/>
      <c r="GT293" s="51"/>
      <c r="GU293" s="50"/>
      <c r="GV293" s="129"/>
      <c r="GW293" s="50"/>
      <c r="GX293" s="51"/>
      <c r="GY293" s="50"/>
      <c r="GZ293" s="51"/>
      <c r="HA293" s="50"/>
      <c r="HB293" s="51"/>
      <c r="HC293" s="52"/>
      <c r="HD293" s="48">
        <f t="shared" si="175"/>
        <v>0</v>
      </c>
      <c r="HE293" s="136"/>
      <c r="HF293" s="140"/>
      <c r="HG293" s="51"/>
      <c r="HH293" s="50"/>
      <c r="HI293" s="51"/>
      <c r="HJ293" s="50"/>
      <c r="HK293" s="129"/>
      <c r="HL293" s="50"/>
      <c r="HM293" s="51"/>
      <c r="HN293" s="50"/>
      <c r="HO293" s="51"/>
      <c r="HP293" s="50"/>
      <c r="HQ293" s="51"/>
      <c r="HR293" s="52"/>
      <c r="HS293" s="48">
        <f t="shared" si="192"/>
        <v>0</v>
      </c>
      <c r="HT293" s="136"/>
      <c r="HU293" s="140"/>
      <c r="HV293" s="51"/>
      <c r="HW293" s="50"/>
      <c r="HX293" s="51"/>
      <c r="HY293" s="50"/>
      <c r="HZ293" s="129"/>
      <c r="IA293" s="50"/>
      <c r="IB293" s="51"/>
      <c r="IC293" s="50"/>
      <c r="ID293" s="51"/>
      <c r="IE293" s="50"/>
      <c r="IF293" s="129"/>
      <c r="IG293" s="50"/>
      <c r="IH293" s="129"/>
      <c r="II293" s="50"/>
      <c r="IJ293" s="51"/>
      <c r="IK293" s="52"/>
      <c r="IL293" s="48">
        <f t="shared" si="201"/>
        <v>0</v>
      </c>
      <c r="IM293" s="136"/>
      <c r="IN293" s="140"/>
      <c r="IO293" s="51"/>
      <c r="IP293" s="52"/>
      <c r="IQ293" s="48">
        <f t="shared" si="190"/>
        <v>0</v>
      </c>
      <c r="IR293" s="51"/>
      <c r="IS293" s="52"/>
      <c r="IT293" s="48">
        <f t="shared" si="173"/>
        <v>0</v>
      </c>
      <c r="IU293" s="136"/>
      <c r="IV293" s="140"/>
      <c r="IW293" s="51"/>
      <c r="IX293" s="50"/>
      <c r="IY293" s="129"/>
      <c r="IZ293" s="50"/>
      <c r="JA293" s="129"/>
      <c r="JB293" s="50"/>
      <c r="JC293" s="51"/>
      <c r="JD293" s="50"/>
      <c r="JE293" s="51"/>
      <c r="JF293" s="50"/>
      <c r="JG293" s="51"/>
      <c r="JH293" s="52"/>
      <c r="JI293" s="48">
        <f t="shared" si="193"/>
        <v>0</v>
      </c>
      <c r="JJ293" s="136"/>
      <c r="JK293" s="140"/>
      <c r="JL293" s="129"/>
      <c r="JM293" s="50"/>
      <c r="JN293" s="51"/>
      <c r="JO293" s="52"/>
      <c r="JP293" s="48">
        <f t="shared" si="191"/>
        <v>0</v>
      </c>
      <c r="JQ293" s="51"/>
      <c r="JR293" s="52"/>
    </row>
    <row r="294" spans="2:278" ht="15" hidden="1" customHeight="1" x14ac:dyDescent="0.3">
      <c r="B294" s="37">
        <v>9644</v>
      </c>
      <c r="C294" s="30" t="s">
        <v>748</v>
      </c>
      <c r="D294" s="38">
        <v>2009</v>
      </c>
      <c r="E294" s="62">
        <f t="shared" si="184"/>
        <v>0</v>
      </c>
      <c r="F294" s="47" t="s">
        <v>407</v>
      </c>
      <c r="G294" s="47"/>
      <c r="H294" s="47" t="s">
        <v>749</v>
      </c>
      <c r="I294" s="47"/>
      <c r="J294" s="48">
        <f t="shared" si="174"/>
        <v>0</v>
      </c>
      <c r="K294" s="49"/>
      <c r="L294" s="50"/>
      <c r="M294" s="51"/>
      <c r="N294" s="50"/>
      <c r="O294" s="51"/>
      <c r="P294" s="52"/>
      <c r="Q294" s="48">
        <f t="shared" si="185"/>
        <v>0</v>
      </c>
      <c r="R294" s="49"/>
      <c r="S294" s="52"/>
      <c r="T294" s="48">
        <f t="shared" si="186"/>
        <v>0</v>
      </c>
      <c r="U294" s="49"/>
      <c r="V294" s="50"/>
      <c r="W294" s="51"/>
      <c r="X294" s="52"/>
      <c r="Y294" s="53">
        <f t="shared" si="202"/>
        <v>0</v>
      </c>
      <c r="Z294" s="169"/>
      <c r="AA294" s="55"/>
      <c r="AB294" s="169"/>
      <c r="AC294" s="55"/>
      <c r="AD294" s="169"/>
      <c r="AE294" s="55"/>
      <c r="AF294" s="169"/>
      <c r="AG294" s="55"/>
      <c r="AH294" s="169"/>
      <c r="AI294" s="55"/>
      <c r="AJ294" s="169"/>
      <c r="AK294" s="55"/>
      <c r="AL294" s="169"/>
      <c r="AM294" s="55"/>
      <c r="AN294" s="169"/>
      <c r="AO294" s="88"/>
      <c r="AP294" s="95">
        <f t="shared" si="187"/>
        <v>0</v>
      </c>
      <c r="AQ294" s="97"/>
      <c r="AR294" s="92"/>
      <c r="AS294" s="89"/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>
        <f t="shared" si="205"/>
        <v>0</v>
      </c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203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/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/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>
        <f t="shared" si="188"/>
        <v>0</v>
      </c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101"/>
      <c r="EP294" s="102"/>
      <c r="EQ294" s="51"/>
      <c r="ER294" s="50"/>
      <c r="ES294" s="51"/>
      <c r="ET294" s="50"/>
      <c r="EU294" s="101"/>
      <c r="EV294" s="102"/>
      <c r="EW294" s="51"/>
      <c r="EX294" s="52"/>
      <c r="EY294" s="53">
        <f t="shared" si="189"/>
        <v>0</v>
      </c>
      <c r="EZ294" s="51"/>
      <c r="FA294" s="50"/>
      <c r="FB294" s="51"/>
      <c r="FC294" s="52"/>
      <c r="FD294" s="53">
        <f t="shared" si="204"/>
        <v>0</v>
      </c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>
        <f t="shared" si="206"/>
        <v>0</v>
      </c>
      <c r="FR294" s="153"/>
      <c r="FS294" s="150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/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/>
      <c r="GP294" s="136"/>
      <c r="GQ294" s="140"/>
      <c r="GR294" s="51"/>
      <c r="GS294" s="50"/>
      <c r="GT294" s="51"/>
      <c r="GU294" s="50"/>
      <c r="GV294" s="129"/>
      <c r="GW294" s="50"/>
      <c r="GX294" s="51"/>
      <c r="GY294" s="50"/>
      <c r="GZ294" s="51"/>
      <c r="HA294" s="50"/>
      <c r="HB294" s="51"/>
      <c r="HC294" s="52"/>
      <c r="HD294" s="48">
        <f t="shared" si="175"/>
        <v>0</v>
      </c>
      <c r="HE294" s="136"/>
      <c r="HF294" s="140"/>
      <c r="HG294" s="51"/>
      <c r="HH294" s="50"/>
      <c r="HI294" s="51"/>
      <c r="HJ294" s="50"/>
      <c r="HK294" s="129"/>
      <c r="HL294" s="50"/>
      <c r="HM294" s="51"/>
      <c r="HN294" s="50"/>
      <c r="HO294" s="51"/>
      <c r="HP294" s="50"/>
      <c r="HQ294" s="51"/>
      <c r="HR294" s="52"/>
      <c r="HS294" s="48">
        <f t="shared" si="192"/>
        <v>0</v>
      </c>
      <c r="HT294" s="136"/>
      <c r="HU294" s="140"/>
      <c r="HV294" s="51"/>
      <c r="HW294" s="50"/>
      <c r="HX294" s="51"/>
      <c r="HY294" s="50"/>
      <c r="HZ294" s="129"/>
      <c r="IA294" s="50"/>
      <c r="IB294" s="51"/>
      <c r="IC294" s="50"/>
      <c r="ID294" s="51"/>
      <c r="IE294" s="50"/>
      <c r="IF294" s="129"/>
      <c r="IG294" s="50"/>
      <c r="IH294" s="129"/>
      <c r="II294" s="50"/>
      <c r="IJ294" s="51"/>
      <c r="IK294" s="52"/>
      <c r="IL294" s="48">
        <f t="shared" si="201"/>
        <v>0</v>
      </c>
      <c r="IM294" s="136"/>
      <c r="IN294" s="140"/>
      <c r="IO294" s="51"/>
      <c r="IP294" s="52"/>
      <c r="IQ294" s="48">
        <f t="shared" si="190"/>
        <v>0</v>
      </c>
      <c r="IR294" s="51"/>
      <c r="IS294" s="52"/>
      <c r="IT294" s="48">
        <f t="shared" si="173"/>
        <v>0</v>
      </c>
      <c r="IU294" s="136"/>
      <c r="IV294" s="140"/>
      <c r="IW294" s="51"/>
      <c r="IX294" s="50"/>
      <c r="IY294" s="129"/>
      <c r="IZ294" s="50"/>
      <c r="JA294" s="129"/>
      <c r="JB294" s="50"/>
      <c r="JC294" s="51"/>
      <c r="JD294" s="50"/>
      <c r="JE294" s="51"/>
      <c r="JF294" s="50"/>
      <c r="JG294" s="51"/>
      <c r="JH294" s="52"/>
      <c r="JI294" s="48">
        <f t="shared" si="193"/>
        <v>0</v>
      </c>
      <c r="JJ294" s="136"/>
      <c r="JK294" s="140"/>
      <c r="JL294" s="129"/>
      <c r="JM294" s="50"/>
      <c r="JN294" s="51"/>
      <c r="JO294" s="52"/>
      <c r="JP294" s="48">
        <f t="shared" si="191"/>
        <v>0</v>
      </c>
      <c r="JQ294" s="51"/>
      <c r="JR294" s="52"/>
    </row>
    <row r="295" spans="2:278" ht="15" hidden="1" customHeight="1" x14ac:dyDescent="0.3">
      <c r="B295" s="37">
        <v>7385</v>
      </c>
      <c r="C295" s="30" t="s">
        <v>293</v>
      </c>
      <c r="D295" s="38">
        <v>2009</v>
      </c>
      <c r="E295" s="62">
        <f t="shared" si="184"/>
        <v>0</v>
      </c>
      <c r="F295" s="47"/>
      <c r="G295" s="47"/>
      <c r="H295" s="47"/>
      <c r="I295" s="47"/>
      <c r="J295" s="48">
        <f t="shared" si="174"/>
        <v>0</v>
      </c>
      <c r="K295" s="49"/>
      <c r="L295" s="50"/>
      <c r="M295" s="51"/>
      <c r="N295" s="50"/>
      <c r="O295" s="51"/>
      <c r="P295" s="52"/>
      <c r="Q295" s="48">
        <f t="shared" si="185"/>
        <v>0</v>
      </c>
      <c r="R295" s="49"/>
      <c r="S295" s="52"/>
      <c r="T295" s="48">
        <f t="shared" si="186"/>
        <v>0</v>
      </c>
      <c r="U295" s="49"/>
      <c r="V295" s="50"/>
      <c r="W295" s="51"/>
      <c r="X295" s="52"/>
      <c r="Y295" s="53">
        <f t="shared" si="202"/>
        <v>0</v>
      </c>
      <c r="Z295" s="169"/>
      <c r="AA295" s="55"/>
      <c r="AB295" s="169"/>
      <c r="AC295" s="55"/>
      <c r="AD295" s="169"/>
      <c r="AE295" s="55"/>
      <c r="AF295" s="169"/>
      <c r="AG295" s="55"/>
      <c r="AH295" s="169"/>
      <c r="AI295" s="55"/>
      <c r="AJ295" s="117"/>
      <c r="AK295" s="55"/>
      <c r="AL295" s="169"/>
      <c r="AM295" s="55"/>
      <c r="AN295" s="169"/>
      <c r="AO295" s="88"/>
      <c r="AP295" s="95">
        <f t="shared" si="187"/>
        <v>0</v>
      </c>
      <c r="AQ295" s="97"/>
      <c r="AR295" s="92"/>
      <c r="AS295" s="89"/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>
        <f t="shared" si="205"/>
        <v>0</v>
      </c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203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/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/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>
        <f t="shared" si="188"/>
        <v>0</v>
      </c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1"/>
      <c r="ET295" s="50"/>
      <c r="EU295" s="51"/>
      <c r="EV295" s="50"/>
      <c r="EW295" s="51"/>
      <c r="EX295" s="52"/>
      <c r="EY295" s="53">
        <f t="shared" si="189"/>
        <v>0</v>
      </c>
      <c r="EZ295" s="51"/>
      <c r="FA295" s="50"/>
      <c r="FB295" s="51"/>
      <c r="FC295" s="52"/>
      <c r="FD295" s="53">
        <f t="shared" si="204"/>
        <v>0</v>
      </c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>
        <f t="shared" si="206"/>
        <v>0</v>
      </c>
      <c r="FR295" s="153"/>
      <c r="FS295" s="150"/>
      <c r="FT295" s="51"/>
      <c r="FU295" s="50"/>
      <c r="FV295" s="51"/>
      <c r="FW295" s="50"/>
      <c r="FX295" s="51"/>
      <c r="FY295" s="50"/>
      <c r="FZ295" s="51"/>
      <c r="GA295" s="50"/>
      <c r="GB295" s="51"/>
      <c r="GC295" s="52"/>
      <c r="GD295" s="53"/>
      <c r="GE295" s="51"/>
      <c r="GF295" s="50"/>
      <c r="GG295" s="51"/>
      <c r="GH295" s="50"/>
      <c r="GI295" s="51"/>
      <c r="GJ295" s="50"/>
      <c r="GK295" s="51"/>
      <c r="GL295" s="50"/>
      <c r="GM295" s="51"/>
      <c r="GN295" s="52"/>
      <c r="GO295" s="48"/>
      <c r="GP295" s="136"/>
      <c r="GQ295" s="140"/>
      <c r="GR295" s="51"/>
      <c r="GS295" s="50"/>
      <c r="GT295" s="51"/>
      <c r="GU295" s="50"/>
      <c r="GV295" s="129"/>
      <c r="GW295" s="50"/>
      <c r="GX295" s="51"/>
      <c r="GY295" s="50"/>
      <c r="GZ295" s="51"/>
      <c r="HA295" s="50"/>
      <c r="HB295" s="51"/>
      <c r="HC295" s="52"/>
      <c r="HD295" s="48">
        <f t="shared" si="175"/>
        <v>0</v>
      </c>
      <c r="HE295" s="136"/>
      <c r="HF295" s="140"/>
      <c r="HG295" s="51"/>
      <c r="HH295" s="50"/>
      <c r="HI295" s="51"/>
      <c r="HJ295" s="50"/>
      <c r="HK295" s="129"/>
      <c r="HL295" s="50"/>
      <c r="HM295" s="51"/>
      <c r="HN295" s="50"/>
      <c r="HO295" s="51"/>
      <c r="HP295" s="50"/>
      <c r="HQ295" s="51"/>
      <c r="HR295" s="52"/>
      <c r="HS295" s="48">
        <f t="shared" si="192"/>
        <v>0</v>
      </c>
      <c r="HT295" s="136"/>
      <c r="HU295" s="140"/>
      <c r="HV295" s="51"/>
      <c r="HW295" s="50"/>
      <c r="HX295" s="51"/>
      <c r="HY295" s="50"/>
      <c r="HZ295" s="129"/>
      <c r="IA295" s="50"/>
      <c r="IB295" s="51"/>
      <c r="IC295" s="50"/>
      <c r="ID295" s="51"/>
      <c r="IE295" s="50"/>
      <c r="IF295" s="129"/>
      <c r="IG295" s="50"/>
      <c r="IH295" s="129"/>
      <c r="II295" s="50"/>
      <c r="IJ295" s="51"/>
      <c r="IK295" s="52"/>
      <c r="IL295" s="48">
        <f t="shared" si="201"/>
        <v>0</v>
      </c>
      <c r="IM295" s="136"/>
      <c r="IN295" s="140"/>
      <c r="IO295" s="51"/>
      <c r="IP295" s="52"/>
      <c r="IQ295" s="48">
        <f t="shared" si="190"/>
        <v>0</v>
      </c>
      <c r="IR295" s="51"/>
      <c r="IS295" s="52"/>
      <c r="IT295" s="48">
        <f t="shared" si="173"/>
        <v>0</v>
      </c>
      <c r="IU295" s="136"/>
      <c r="IV295" s="140"/>
      <c r="IW295" s="51"/>
      <c r="IX295" s="50"/>
      <c r="IY295" s="129"/>
      <c r="IZ295" s="50"/>
      <c r="JA295" s="129"/>
      <c r="JB295" s="50"/>
      <c r="JC295" s="51"/>
      <c r="JD295" s="50"/>
      <c r="JE295" s="51"/>
      <c r="JF295" s="50"/>
      <c r="JG295" s="51"/>
      <c r="JH295" s="52"/>
      <c r="JI295" s="48">
        <f t="shared" si="193"/>
        <v>0</v>
      </c>
      <c r="JJ295" s="136"/>
      <c r="JK295" s="140"/>
      <c r="JL295" s="129"/>
      <c r="JM295" s="50"/>
      <c r="JN295" s="51"/>
      <c r="JO295" s="52"/>
      <c r="JP295" s="48">
        <f t="shared" si="191"/>
        <v>0</v>
      </c>
      <c r="JQ295" s="51"/>
      <c r="JR295" s="52"/>
    </row>
    <row r="296" spans="2:278" ht="15" hidden="1" customHeight="1" x14ac:dyDescent="0.3">
      <c r="B296" s="37">
        <v>6380</v>
      </c>
      <c r="C296" s="30" t="s">
        <v>811</v>
      </c>
      <c r="D296" s="38">
        <v>2009</v>
      </c>
      <c r="E296" s="62">
        <f t="shared" si="184"/>
        <v>0</v>
      </c>
      <c r="F296" s="47" t="s">
        <v>408</v>
      </c>
      <c r="G296" s="47"/>
      <c r="H296" s="47" t="s">
        <v>421</v>
      </c>
      <c r="I296" s="47" t="s">
        <v>560</v>
      </c>
      <c r="J296" s="48">
        <f t="shared" si="174"/>
        <v>0</v>
      </c>
      <c r="K296" s="49"/>
      <c r="L296" s="50"/>
      <c r="M296" s="51"/>
      <c r="N296" s="50"/>
      <c r="O296" s="51"/>
      <c r="P296" s="52"/>
      <c r="Q296" s="48">
        <f t="shared" si="185"/>
        <v>0</v>
      </c>
      <c r="R296" s="49"/>
      <c r="S296" s="52"/>
      <c r="T296" s="48">
        <f t="shared" si="186"/>
        <v>0</v>
      </c>
      <c r="U296" s="49"/>
      <c r="V296" s="50"/>
      <c r="W296" s="51"/>
      <c r="X296" s="52"/>
      <c r="Y296" s="53">
        <f t="shared" si="202"/>
        <v>0</v>
      </c>
      <c r="Z296" s="54"/>
      <c r="AA296" s="55"/>
      <c r="AB296" s="54"/>
      <c r="AC296" s="55"/>
      <c r="AD296" s="54"/>
      <c r="AE296" s="55"/>
      <c r="AF296" s="54"/>
      <c r="AG296" s="55"/>
      <c r="AH296" s="105"/>
      <c r="AI296" s="55"/>
      <c r="AJ296" s="54"/>
      <c r="AK296" s="55"/>
      <c r="AL296" s="117"/>
      <c r="AM296" s="55"/>
      <c r="AN296" s="54"/>
      <c r="AO296" s="88"/>
      <c r="AP296" s="95">
        <f t="shared" si="187"/>
        <v>0</v>
      </c>
      <c r="AQ296" s="104"/>
      <c r="AR296" s="92"/>
      <c r="AS296" s="89"/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>
        <f t="shared" si="205"/>
        <v>0</v>
      </c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12"/>
      <c r="BQ296" s="13">
        <f t="shared" si="203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/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/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>
        <f t="shared" si="188"/>
        <v>0</v>
      </c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1"/>
      <c r="ET296" s="50"/>
      <c r="EU296" s="76"/>
      <c r="EV296" s="75"/>
      <c r="EW296" s="51"/>
      <c r="EX296" s="52"/>
      <c r="EY296" s="53">
        <f t="shared" si="189"/>
        <v>0</v>
      </c>
      <c r="EZ296" s="51"/>
      <c r="FA296" s="50"/>
      <c r="FB296" s="51"/>
      <c r="FC296" s="52"/>
      <c r="FD296" s="53">
        <f t="shared" si="204"/>
        <v>0</v>
      </c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>
        <f t="shared" si="206"/>
        <v>0</v>
      </c>
      <c r="FR296" s="153"/>
      <c r="FS296" s="150"/>
      <c r="FT296" s="51"/>
      <c r="FU296" s="50"/>
      <c r="FV296" s="51"/>
      <c r="FW296" s="50"/>
      <c r="FX296" s="51"/>
      <c r="FY296" s="50"/>
      <c r="FZ296" s="76"/>
      <c r="GA296" s="75"/>
      <c r="GB296" s="51"/>
      <c r="GC296" s="52"/>
      <c r="GD296" s="53"/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/>
      <c r="GP296" s="136"/>
      <c r="GQ296" s="140"/>
      <c r="GR296" s="51"/>
      <c r="GS296" s="50"/>
      <c r="GT296" s="51"/>
      <c r="GU296" s="50"/>
      <c r="GV296" s="129"/>
      <c r="GW296" s="50"/>
      <c r="GX296" s="51"/>
      <c r="GY296" s="50"/>
      <c r="GZ296" s="76"/>
      <c r="HA296" s="75"/>
      <c r="HB296" s="51"/>
      <c r="HC296" s="52"/>
      <c r="HD296" s="48">
        <f t="shared" si="175"/>
        <v>0</v>
      </c>
      <c r="HE296" s="136"/>
      <c r="HF296" s="140"/>
      <c r="HG296" s="51"/>
      <c r="HH296" s="50"/>
      <c r="HI296" s="51"/>
      <c r="HJ296" s="50"/>
      <c r="HK296" s="129"/>
      <c r="HL296" s="50"/>
      <c r="HM296" s="51"/>
      <c r="HN296" s="50"/>
      <c r="HO296" s="76"/>
      <c r="HP296" s="75"/>
      <c r="HQ296" s="51"/>
      <c r="HR296" s="52"/>
      <c r="HS296" s="48">
        <f t="shared" si="192"/>
        <v>0</v>
      </c>
      <c r="HT296" s="136"/>
      <c r="HU296" s="140"/>
      <c r="HV296" s="51"/>
      <c r="HW296" s="50"/>
      <c r="HX296" s="51"/>
      <c r="HY296" s="50"/>
      <c r="HZ296" s="129"/>
      <c r="IA296" s="50"/>
      <c r="IB296" s="51"/>
      <c r="IC296" s="50"/>
      <c r="ID296" s="51"/>
      <c r="IE296" s="50"/>
      <c r="IF296" s="131"/>
      <c r="IG296" s="75"/>
      <c r="IH296" s="131"/>
      <c r="II296" s="75"/>
      <c r="IJ296" s="51"/>
      <c r="IK296" s="52"/>
      <c r="IL296" s="48">
        <f t="shared" si="201"/>
        <v>0</v>
      </c>
      <c r="IM296" s="136"/>
      <c r="IN296" s="140"/>
      <c r="IO296" s="51"/>
      <c r="IP296" s="52"/>
      <c r="IQ296" s="48">
        <f t="shared" si="190"/>
        <v>0</v>
      </c>
      <c r="IR296" s="51"/>
      <c r="IS296" s="52"/>
      <c r="IT296" s="48">
        <f t="shared" si="173"/>
        <v>0</v>
      </c>
      <c r="IU296" s="136"/>
      <c r="IV296" s="140"/>
      <c r="IW296" s="51"/>
      <c r="IX296" s="50"/>
      <c r="IY296" s="129"/>
      <c r="IZ296" s="50"/>
      <c r="JA296" s="129"/>
      <c r="JB296" s="50"/>
      <c r="JC296" s="51"/>
      <c r="JD296" s="50"/>
      <c r="JE296" s="51"/>
      <c r="JF296" s="50"/>
      <c r="JG296" s="51"/>
      <c r="JH296" s="52"/>
      <c r="JI296" s="48">
        <f t="shared" si="193"/>
        <v>0</v>
      </c>
      <c r="JJ296" s="136"/>
      <c r="JK296" s="140"/>
      <c r="JL296" s="129"/>
      <c r="JM296" s="50"/>
      <c r="JN296" s="51"/>
      <c r="JO296" s="52"/>
      <c r="JP296" s="48">
        <f t="shared" si="191"/>
        <v>0</v>
      </c>
      <c r="JQ296" s="51"/>
      <c r="JR296" s="52"/>
    </row>
    <row r="297" spans="2:278" ht="15" hidden="1" customHeight="1" x14ac:dyDescent="0.3">
      <c r="B297" s="37">
        <v>9865</v>
      </c>
      <c r="C297" s="30" t="s">
        <v>607</v>
      </c>
      <c r="D297" s="38">
        <v>2011</v>
      </c>
      <c r="E297" s="62">
        <f t="shared" si="184"/>
        <v>8.3999999999999986</v>
      </c>
      <c r="F297" s="47" t="s">
        <v>408</v>
      </c>
      <c r="G297" s="47"/>
      <c r="H297" s="47" t="s">
        <v>421</v>
      </c>
      <c r="I297" s="47" t="s">
        <v>606</v>
      </c>
      <c r="J297" s="48">
        <f t="shared" si="174"/>
        <v>0</v>
      </c>
      <c r="K297" s="49"/>
      <c r="L297" s="50"/>
      <c r="M297" s="51"/>
      <c r="N297" s="50"/>
      <c r="O297" s="51"/>
      <c r="P297" s="52"/>
      <c r="Q297" s="48">
        <f t="shared" si="185"/>
        <v>0</v>
      </c>
      <c r="R297" s="49"/>
      <c r="S297" s="52"/>
      <c r="T297" s="48">
        <f t="shared" si="186"/>
        <v>0</v>
      </c>
      <c r="U297" s="49"/>
      <c r="V297" s="50"/>
      <c r="W297" s="51"/>
      <c r="X297" s="52"/>
      <c r="Y297" s="53">
        <f t="shared" si="202"/>
        <v>0</v>
      </c>
      <c r="Z297" s="117"/>
      <c r="AA297" s="55"/>
      <c r="AB297" s="117"/>
      <c r="AC297" s="55"/>
      <c r="AD297" s="117"/>
      <c r="AE297" s="55"/>
      <c r="AF297" s="117"/>
      <c r="AG297" s="55"/>
      <c r="AH297" s="117"/>
      <c r="AI297" s="55"/>
      <c r="AJ297" s="117"/>
      <c r="AK297" s="55"/>
      <c r="AL297" s="117"/>
      <c r="AM297" s="55"/>
      <c r="AN297" s="117"/>
      <c r="AO297" s="88"/>
      <c r="AP297" s="95">
        <f t="shared" si="187"/>
        <v>0</v>
      </c>
      <c r="AQ297" s="104"/>
      <c r="AR297" s="92"/>
      <c r="AS297" s="89">
        <f>AU297+AW297+AY297+BA297+BC297</f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 t="shared" si="205"/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203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>CJ297+CL297+CN297+CP297+CR297+CT297</f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>CW297+CY297+DA297+DC297+DE297</f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 t="shared" si="188"/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189"/>
        <v>0</v>
      </c>
      <c r="EZ297" s="51"/>
      <c r="FA297" s="50"/>
      <c r="FB297" s="51"/>
      <c r="FC297" s="52"/>
      <c r="FD297" s="53">
        <f t="shared" si="204"/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 t="shared" si="206"/>
        <v>0</v>
      </c>
      <c r="FR297" s="122"/>
      <c r="FS297" s="122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>GF297+GH297+GJ297+GL297+GN297</f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>GQ297+GS297+GU297+GW297+GY297+HA297+HC297</f>
        <v>0</v>
      </c>
      <c r="GP297" s="125"/>
      <c r="GQ297" s="125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 t="shared" si="175"/>
        <v>0</v>
      </c>
      <c r="HE297" s="125"/>
      <c r="HF297" s="125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192"/>
        <v>0</v>
      </c>
      <c r="HT297" s="136"/>
      <c r="HU297" s="140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9"/>
      <c r="IG297" s="50"/>
      <c r="IH297" s="129"/>
      <c r="II297" s="50"/>
      <c r="IJ297" s="51"/>
      <c r="IK297" s="52"/>
      <c r="IL297" s="48">
        <f t="shared" si="201"/>
        <v>0</v>
      </c>
      <c r="IM297" s="136"/>
      <c r="IN297" s="140"/>
      <c r="IO297" s="51"/>
      <c r="IP297" s="52"/>
      <c r="IQ297" s="48">
        <f t="shared" si="190"/>
        <v>0</v>
      </c>
      <c r="IR297" s="51"/>
      <c r="IS297" s="52"/>
      <c r="IT297" s="48">
        <f t="shared" si="173"/>
        <v>0</v>
      </c>
      <c r="IU297" s="136"/>
      <c r="IV297" s="140"/>
      <c r="IW297" s="51"/>
      <c r="IX297" s="50"/>
      <c r="IY297" s="51"/>
      <c r="IZ297" s="50"/>
      <c r="JA297" s="129"/>
      <c r="JB297" s="50"/>
      <c r="JC297" s="51"/>
      <c r="JD297" s="50"/>
      <c r="JE297" s="51"/>
      <c r="JF297" s="50"/>
      <c r="JG297" s="51"/>
      <c r="JH297" s="52"/>
      <c r="JI297" s="48">
        <f t="shared" si="193"/>
        <v>0</v>
      </c>
      <c r="JJ297" s="136"/>
      <c r="JK297" s="140"/>
      <c r="JL297" s="51"/>
      <c r="JM297" s="50"/>
      <c r="JN297" s="51"/>
      <c r="JO297" s="52"/>
      <c r="JP297" s="48">
        <f t="shared" si="191"/>
        <v>0</v>
      </c>
      <c r="JQ297" s="51"/>
      <c r="JR297" s="52"/>
    </row>
    <row r="298" spans="2:278" ht="15" hidden="1" customHeight="1" x14ac:dyDescent="0.3">
      <c r="B298" s="37">
        <v>6118</v>
      </c>
      <c r="C298" s="30" t="s">
        <v>883</v>
      </c>
      <c r="D298" s="38">
        <v>2004</v>
      </c>
      <c r="E298" s="62">
        <f t="shared" si="184"/>
        <v>8</v>
      </c>
      <c r="F298" s="47" t="s">
        <v>415</v>
      </c>
      <c r="G298" s="47"/>
      <c r="H298" s="47" t="s">
        <v>884</v>
      </c>
      <c r="I298" s="47"/>
      <c r="J298" s="48">
        <f t="shared" si="174"/>
        <v>0</v>
      </c>
      <c r="K298" s="49"/>
      <c r="L298" s="50"/>
      <c r="M298" s="51"/>
      <c r="N298" s="50"/>
      <c r="O298" s="51"/>
      <c r="P298" s="52"/>
      <c r="Q298" s="48">
        <f t="shared" si="185"/>
        <v>0</v>
      </c>
      <c r="R298" s="49"/>
      <c r="S298" s="52"/>
      <c r="T298" s="48">
        <f t="shared" si="186"/>
        <v>0</v>
      </c>
      <c r="U298" s="49"/>
      <c r="V298" s="50"/>
      <c r="W298" s="51"/>
      <c r="X298" s="52"/>
      <c r="Y298" s="53">
        <f t="shared" si="202"/>
        <v>0</v>
      </c>
      <c r="Z298" s="120"/>
      <c r="AA298" s="55"/>
      <c r="AB298" s="120"/>
      <c r="AC298" s="55"/>
      <c r="AD298" s="120"/>
      <c r="AE298" s="55"/>
      <c r="AF298" s="120"/>
      <c r="AG298" s="55"/>
      <c r="AH298" s="120"/>
      <c r="AI298" s="55"/>
      <c r="AJ298" s="120"/>
      <c r="AK298" s="55"/>
      <c r="AL298" s="148"/>
      <c r="AM298" s="55"/>
      <c r="AN298" s="120"/>
      <c r="AO298" s="88"/>
      <c r="AP298" s="95">
        <f t="shared" si="187"/>
        <v>0</v>
      </c>
      <c r="AQ298" s="104"/>
      <c r="AR298" s="92"/>
      <c r="AS298" s="89">
        <f>AU298+AW298+AY298+BA298+BC298</f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>
        <f t="shared" si="205"/>
        <v>0</v>
      </c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203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>CJ298+CL298+CN298+CP298+CR298+CT298</f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>CW298+CY298+DA298+DC298+DE298</f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>
        <f t="shared" si="188"/>
        <v>0</v>
      </c>
      <c r="DG298" s="51"/>
      <c r="DH298" s="50"/>
      <c r="DI298" s="51"/>
      <c r="DJ298" s="50"/>
      <c r="DK298" s="51"/>
      <c r="DL298" s="52"/>
      <c r="DM298" s="53">
        <f>DO298+DQ298+DS298+DU298+DW298+DY298+EA298+EC298</f>
        <v>0</v>
      </c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>
        <f>EF298+EH298+EJ298+EL298+EN298+EP298+ER298+ET298+EV298+EX298</f>
        <v>0</v>
      </c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0"/>
      <c r="ET298" s="50"/>
      <c r="EU298" s="50"/>
      <c r="EV298" s="50"/>
      <c r="EW298" s="51"/>
      <c r="EX298" s="52"/>
      <c r="EY298" s="53">
        <f t="shared" si="189"/>
        <v>0</v>
      </c>
      <c r="EZ298" s="51"/>
      <c r="FA298" s="50"/>
      <c r="FB298" s="51"/>
      <c r="FC298" s="52"/>
      <c r="FD298" s="53">
        <f t="shared" si="204"/>
        <v>0</v>
      </c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>
        <f t="shared" si="206"/>
        <v>0</v>
      </c>
      <c r="FR298" s="122"/>
      <c r="FS298" s="122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>
        <f>GF298+GH298+GJ298+GL298+GN298</f>
        <v>0</v>
      </c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>
        <f>GQ298+GS298+GU298+GW298+GY298+HA298+HC298</f>
        <v>8</v>
      </c>
      <c r="GP298" s="136">
        <v>9</v>
      </c>
      <c r="GQ298" s="140">
        <f>10*0.8</f>
        <v>8</v>
      </c>
      <c r="GR298" s="51"/>
      <c r="GS298" s="50"/>
      <c r="GT298" s="51"/>
      <c r="GU298" s="50"/>
      <c r="GV298" s="129"/>
      <c r="GW298" s="50"/>
      <c r="GX298" s="51"/>
      <c r="GY298" s="50"/>
      <c r="GZ298" s="51"/>
      <c r="HA298" s="50"/>
      <c r="HB298" s="51"/>
      <c r="HC298" s="52"/>
      <c r="HD298" s="48">
        <f t="shared" si="175"/>
        <v>0</v>
      </c>
      <c r="HE298" s="136"/>
      <c r="HF298" s="140"/>
      <c r="HG298" s="51"/>
      <c r="HH298" s="50"/>
      <c r="HI298" s="51"/>
      <c r="HJ298" s="50"/>
      <c r="HK298" s="129"/>
      <c r="HL298" s="50"/>
      <c r="HM298" s="51"/>
      <c r="HN298" s="50"/>
      <c r="HO298" s="51"/>
      <c r="HP298" s="50"/>
      <c r="HQ298" s="51"/>
      <c r="HR298" s="52"/>
      <c r="HS298" s="48">
        <f t="shared" si="192"/>
        <v>0</v>
      </c>
      <c r="HT298" s="136"/>
      <c r="HU298" s="140"/>
      <c r="HV298" s="51"/>
      <c r="HW298" s="50"/>
      <c r="HX298" s="51"/>
      <c r="HY298" s="50"/>
      <c r="HZ298" s="129"/>
      <c r="IA298" s="50"/>
      <c r="IB298" s="51"/>
      <c r="IC298" s="50"/>
      <c r="ID298" s="51"/>
      <c r="IE298" s="50"/>
      <c r="IF298" s="129"/>
      <c r="IG298" s="50"/>
      <c r="IH298" s="129"/>
      <c r="II298" s="50"/>
      <c r="IJ298" s="51"/>
      <c r="IK298" s="52"/>
      <c r="IL298" s="48">
        <f t="shared" si="201"/>
        <v>0</v>
      </c>
      <c r="IM298" s="136"/>
      <c r="IN298" s="140"/>
      <c r="IO298" s="51"/>
      <c r="IP298" s="52"/>
      <c r="IQ298" s="48">
        <f t="shared" si="190"/>
        <v>0</v>
      </c>
      <c r="IR298" s="51"/>
      <c r="IS298" s="52"/>
      <c r="IT298" s="48">
        <f t="shared" si="173"/>
        <v>0</v>
      </c>
      <c r="IU298" s="136"/>
      <c r="IV298" s="140"/>
      <c r="IW298" s="51"/>
      <c r="IX298" s="50"/>
      <c r="IY298" s="129"/>
      <c r="IZ298" s="50"/>
      <c r="JA298" s="129"/>
      <c r="JB298" s="50"/>
      <c r="JC298" s="51"/>
      <c r="JD298" s="50"/>
      <c r="JE298" s="51"/>
      <c r="JF298" s="50"/>
      <c r="JG298" s="51"/>
      <c r="JH298" s="52"/>
      <c r="JI298" s="48">
        <f t="shared" si="193"/>
        <v>0</v>
      </c>
      <c r="JJ298" s="136"/>
      <c r="JK298" s="140"/>
      <c r="JL298" s="129"/>
      <c r="JM298" s="50"/>
      <c r="JN298" s="51"/>
      <c r="JO298" s="52"/>
      <c r="JP298" s="48">
        <f t="shared" si="191"/>
        <v>0</v>
      </c>
      <c r="JQ298" s="51"/>
      <c r="JR298" s="52"/>
    </row>
    <row r="299" spans="2:278" ht="15" hidden="1" customHeight="1" x14ac:dyDescent="0.3">
      <c r="B299" s="37">
        <v>6734</v>
      </c>
      <c r="C299" s="30" t="s">
        <v>865</v>
      </c>
      <c r="D299" s="38">
        <v>2008</v>
      </c>
      <c r="E299" s="62">
        <f t="shared" si="184"/>
        <v>0</v>
      </c>
      <c r="F299" s="47" t="s">
        <v>411</v>
      </c>
      <c r="G299" s="47"/>
      <c r="H299" s="47" t="s">
        <v>475</v>
      </c>
      <c r="I299" s="47" t="s">
        <v>476</v>
      </c>
      <c r="J299" s="48">
        <f t="shared" si="174"/>
        <v>0</v>
      </c>
      <c r="K299" s="49"/>
      <c r="L299" s="50"/>
      <c r="M299" s="51"/>
      <c r="N299" s="50"/>
      <c r="O299" s="51"/>
      <c r="P299" s="52"/>
      <c r="Q299" s="48">
        <f t="shared" si="185"/>
        <v>0</v>
      </c>
      <c r="R299" s="49"/>
      <c r="S299" s="52"/>
      <c r="T299" s="48">
        <f t="shared" si="186"/>
        <v>0</v>
      </c>
      <c r="U299" s="49"/>
      <c r="V299" s="50"/>
      <c r="W299" s="51"/>
      <c r="X299" s="52"/>
      <c r="Y299" s="53">
        <f t="shared" si="202"/>
        <v>0</v>
      </c>
      <c r="Z299" s="169"/>
      <c r="AA299" s="55"/>
      <c r="AB299" s="169"/>
      <c r="AC299" s="55"/>
      <c r="AD299" s="169"/>
      <c r="AE299" s="55"/>
      <c r="AF299" s="169"/>
      <c r="AG299" s="55"/>
      <c r="AH299" s="169"/>
      <c r="AI299" s="55"/>
      <c r="AJ299" s="169"/>
      <c r="AK299" s="55"/>
      <c r="AL299" s="169"/>
      <c r="AM299" s="55"/>
      <c r="AN299" s="169"/>
      <c r="AO299" s="88"/>
      <c r="AP299" s="95">
        <f t="shared" si="187"/>
        <v>0</v>
      </c>
      <c r="AQ299" s="97"/>
      <c r="AR299" s="92"/>
      <c r="AS299" s="89"/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>
        <f t="shared" si="205"/>
        <v>0</v>
      </c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203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/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/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>
        <f t="shared" si="188"/>
        <v>0</v>
      </c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0"/>
      <c r="ET299" s="50"/>
      <c r="EU299" s="50"/>
      <c r="EV299" s="50"/>
      <c r="EW299" s="51"/>
      <c r="EX299" s="52"/>
      <c r="EY299" s="53">
        <f t="shared" si="189"/>
        <v>0</v>
      </c>
      <c r="EZ299" s="51"/>
      <c r="FA299" s="50"/>
      <c r="FB299" s="51"/>
      <c r="FC299" s="52"/>
      <c r="FD299" s="53">
        <f t="shared" si="204"/>
        <v>0</v>
      </c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>
        <f t="shared" si="206"/>
        <v>0</v>
      </c>
      <c r="FR299" s="153"/>
      <c r="FS299" s="150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/>
      <c r="GE299" s="51"/>
      <c r="GF299" s="50"/>
      <c r="GG299" s="51"/>
      <c r="GH299" s="50"/>
      <c r="GI299" s="51"/>
      <c r="GJ299" s="50"/>
      <c r="GK299" s="51"/>
      <c r="GL299" s="50"/>
      <c r="GM299" s="18"/>
      <c r="GN299" s="111"/>
      <c r="GO299" s="48"/>
      <c r="GP299" s="136"/>
      <c r="GQ299" s="140"/>
      <c r="GR299" s="51"/>
      <c r="GS299" s="50"/>
      <c r="GT299" s="51"/>
      <c r="GU299" s="50"/>
      <c r="GV299" s="129"/>
      <c r="GW299" s="50"/>
      <c r="GX299" s="51"/>
      <c r="GY299" s="50"/>
      <c r="GZ299" s="51"/>
      <c r="HA299" s="50"/>
      <c r="HB299" s="51"/>
      <c r="HC299" s="52"/>
      <c r="HD299" s="48">
        <f t="shared" si="175"/>
        <v>0</v>
      </c>
      <c r="HE299" s="136"/>
      <c r="HF299" s="140"/>
      <c r="HG299" s="51"/>
      <c r="HH299" s="50"/>
      <c r="HI299" s="51"/>
      <c r="HJ299" s="50"/>
      <c r="HK299" s="129"/>
      <c r="HL299" s="50"/>
      <c r="HM299" s="51"/>
      <c r="HN299" s="50"/>
      <c r="HO299" s="51"/>
      <c r="HP299" s="50"/>
      <c r="HQ299" s="51"/>
      <c r="HR299" s="52"/>
      <c r="HS299" s="48">
        <f t="shared" si="192"/>
        <v>0</v>
      </c>
      <c r="HT299" s="136"/>
      <c r="HU299" s="140"/>
      <c r="HV299" s="51"/>
      <c r="HW299" s="50"/>
      <c r="HX299" s="51"/>
      <c r="HY299" s="50"/>
      <c r="HZ299" s="129"/>
      <c r="IA299" s="50"/>
      <c r="IB299" s="51"/>
      <c r="IC299" s="50"/>
      <c r="ID299" s="51"/>
      <c r="IE299" s="50"/>
      <c r="IF299" s="129"/>
      <c r="IG299" s="50"/>
      <c r="IH299" s="129"/>
      <c r="II299" s="50"/>
      <c r="IJ299" s="51"/>
      <c r="IK299" s="52"/>
      <c r="IL299" s="48">
        <f t="shared" si="201"/>
        <v>0</v>
      </c>
      <c r="IM299" s="136"/>
      <c r="IN299" s="140"/>
      <c r="IO299" s="51"/>
      <c r="IP299" s="52"/>
      <c r="IQ299" s="48">
        <f t="shared" si="190"/>
        <v>0</v>
      </c>
      <c r="IR299" s="51"/>
      <c r="IS299" s="52"/>
      <c r="IT299" s="48">
        <f t="shared" si="173"/>
        <v>0</v>
      </c>
      <c r="IU299" s="136"/>
      <c r="IV299" s="140"/>
      <c r="IW299" s="51"/>
      <c r="IX299" s="50"/>
      <c r="IY299" s="129"/>
      <c r="IZ299" s="50"/>
      <c r="JA299" s="129"/>
      <c r="JB299" s="50"/>
      <c r="JC299" s="51"/>
      <c r="JD299" s="50"/>
      <c r="JE299" s="51"/>
      <c r="JF299" s="50"/>
      <c r="JG299" s="51"/>
      <c r="JH299" s="52"/>
      <c r="JI299" s="48">
        <f t="shared" si="193"/>
        <v>0</v>
      </c>
      <c r="JJ299" s="136"/>
      <c r="JK299" s="140"/>
      <c r="JL299" s="129"/>
      <c r="JM299" s="50"/>
      <c r="JN299" s="51"/>
      <c r="JO299" s="52"/>
      <c r="JP299" s="48">
        <f t="shared" si="191"/>
        <v>0</v>
      </c>
      <c r="JQ299" s="51"/>
      <c r="JR299" s="52"/>
    </row>
    <row r="300" spans="2:278" ht="15" hidden="1" customHeight="1" x14ac:dyDescent="0.3">
      <c r="B300" s="37">
        <v>6988</v>
      </c>
      <c r="C300" s="30" t="s">
        <v>53</v>
      </c>
      <c r="D300" s="39">
        <v>1987</v>
      </c>
      <c r="E300" s="62">
        <f t="shared" si="184"/>
        <v>8</v>
      </c>
      <c r="F300" s="47" t="s">
        <v>509</v>
      </c>
      <c r="G300" s="47"/>
      <c r="H300" s="47" t="s">
        <v>510</v>
      </c>
      <c r="I300" s="47" t="s">
        <v>511</v>
      </c>
      <c r="J300" s="48">
        <f t="shared" si="174"/>
        <v>0</v>
      </c>
      <c r="K300" s="49"/>
      <c r="L300" s="50"/>
      <c r="M300" s="51"/>
      <c r="N300" s="50"/>
      <c r="O300" s="51"/>
      <c r="P300" s="52"/>
      <c r="Q300" s="48">
        <f t="shared" si="185"/>
        <v>0</v>
      </c>
      <c r="R300" s="49"/>
      <c r="S300" s="52"/>
      <c r="T300" s="48">
        <f t="shared" si="186"/>
        <v>0</v>
      </c>
      <c r="U300" s="49"/>
      <c r="V300" s="50"/>
      <c r="W300" s="51"/>
      <c r="X300" s="52"/>
      <c r="Y300" s="53">
        <f>AA300+AC300+AE300+AG300+AI300+AK300+AO300</f>
        <v>0</v>
      </c>
      <c r="Z300" s="117"/>
      <c r="AA300" s="55"/>
      <c r="AB300" s="117"/>
      <c r="AC300" s="55"/>
      <c r="AD300" s="117"/>
      <c r="AE300" s="55"/>
      <c r="AF300" s="117"/>
      <c r="AG300" s="55"/>
      <c r="AH300" s="117"/>
      <c r="AI300" s="55"/>
      <c r="AJ300" s="117"/>
      <c r="AK300" s="55"/>
      <c r="AL300" s="14">
        <v>9</v>
      </c>
      <c r="AM300" s="14" t="s">
        <v>65</v>
      </c>
      <c r="AN300" s="117"/>
      <c r="AO300" s="88"/>
      <c r="AP300" s="95">
        <f t="shared" si="187"/>
        <v>0</v>
      </c>
      <c r="AQ300" s="97"/>
      <c r="AR300" s="92"/>
      <c r="AS300" s="89">
        <f>AU300+AW300+AY300+BA300+BC300</f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 t="shared" si="205"/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203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>CJ300+CL300+CN300+CP300+CR300+CT300</f>
        <v>0</v>
      </c>
      <c r="CI300" s="51"/>
      <c r="CJ300" s="50"/>
      <c r="CK300" s="51"/>
      <c r="CL300" s="50"/>
      <c r="CM300" s="51"/>
      <c r="CN300" s="50"/>
      <c r="CO300" s="50"/>
      <c r="CP300" s="50"/>
      <c r="CQ300" s="51"/>
      <c r="CR300" s="50"/>
      <c r="CS300" s="51"/>
      <c r="CT300" s="52"/>
      <c r="CU300" s="53">
        <f>CW300+CY300+DA300+DC300+DE300</f>
        <v>0</v>
      </c>
      <c r="CV300" s="51"/>
      <c r="CW300" s="50"/>
      <c r="CX300" s="50"/>
      <c r="CY300" s="50"/>
      <c r="CZ300" s="51"/>
      <c r="DA300" s="50"/>
      <c r="DB300" s="51"/>
      <c r="DC300" s="50"/>
      <c r="DD300" s="51"/>
      <c r="DE300" s="52"/>
      <c r="DF300" s="53">
        <f t="shared" si="188"/>
        <v>0</v>
      </c>
      <c r="DG300" s="51"/>
      <c r="DH300" s="50"/>
      <c r="DI300" s="50"/>
      <c r="DJ300" s="50"/>
      <c r="DK300" s="51"/>
      <c r="DL300" s="52"/>
      <c r="DM300" s="53">
        <f>DO300+DQ300+DS300+DU300+DW300+DY300+EA300+EC300</f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0"/>
      <c r="DY300" s="50"/>
      <c r="DZ300" s="51"/>
      <c r="EA300" s="50"/>
      <c r="EB300" s="51"/>
      <c r="EC300" s="52"/>
      <c r="ED300" s="53">
        <f>EF300+EH300+EJ300+EL300+EN300+EP300+ER300+ET300+EV300+EX300</f>
        <v>0</v>
      </c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0"/>
      <c r="EP300" s="50"/>
      <c r="EQ300" s="51"/>
      <c r="ER300" s="50"/>
      <c r="ES300" s="50"/>
      <c r="ET300" s="50"/>
      <c r="EU300" s="50"/>
      <c r="EV300" s="50"/>
      <c r="EW300" s="51"/>
      <c r="EX300" s="52"/>
      <c r="EY300" s="53">
        <f t="shared" si="189"/>
        <v>0</v>
      </c>
      <c r="EZ300" s="51"/>
      <c r="FA300" s="50"/>
      <c r="FB300" s="51"/>
      <c r="FC300" s="52"/>
      <c r="FD300" s="53">
        <f t="shared" si="204"/>
        <v>0</v>
      </c>
      <c r="FE300" s="51"/>
      <c r="FF300" s="50"/>
      <c r="FG300" s="51"/>
      <c r="FH300" s="50"/>
      <c r="FI300" s="51"/>
      <c r="FJ300" s="50"/>
      <c r="FK300" s="50"/>
      <c r="FL300" s="50"/>
      <c r="FM300" s="51"/>
      <c r="FN300" s="50"/>
      <c r="FO300" s="51"/>
      <c r="FP300" s="52"/>
      <c r="FQ300" s="53">
        <f t="shared" si="206"/>
        <v>0</v>
      </c>
      <c r="FR300" s="122"/>
      <c r="FS300" s="122"/>
      <c r="FT300" s="51"/>
      <c r="FU300" s="50"/>
      <c r="FV300" s="51"/>
      <c r="FW300" s="50"/>
      <c r="FX300" s="50"/>
      <c r="FY300" s="50"/>
      <c r="FZ300" s="50"/>
      <c r="GA300" s="50"/>
      <c r="GB300" s="51"/>
      <c r="GC300" s="52"/>
      <c r="GD300" s="53">
        <f>GF300+GH300+GJ300+GL300+GN300</f>
        <v>0</v>
      </c>
      <c r="GE300" s="51"/>
      <c r="GF300" s="50"/>
      <c r="GG300" s="51"/>
      <c r="GH300" s="50"/>
      <c r="GI300" s="51"/>
      <c r="GJ300" s="50"/>
      <c r="GK300" s="50"/>
      <c r="GL300" s="50"/>
      <c r="GM300" s="51"/>
      <c r="GN300" s="52"/>
      <c r="GO300" s="48">
        <f>GQ300+GS300+GU300+GW300+GY300+HA300+HC300</f>
        <v>0</v>
      </c>
      <c r="GP300" s="125"/>
      <c r="GQ300" s="125"/>
      <c r="GR300" s="51"/>
      <c r="GS300" s="50"/>
      <c r="GT300" s="51"/>
      <c r="GU300" s="50"/>
      <c r="GV300" s="50"/>
      <c r="GW300" s="50"/>
      <c r="GX300" s="50"/>
      <c r="GY300" s="50"/>
      <c r="GZ300" s="50"/>
      <c r="HA300" s="50"/>
      <c r="HB300" s="51"/>
      <c r="HC300" s="52"/>
      <c r="HD300" s="48">
        <f t="shared" si="175"/>
        <v>0</v>
      </c>
      <c r="HE300" s="125"/>
      <c r="HF300" s="125"/>
      <c r="HG300" s="51"/>
      <c r="HH300" s="50"/>
      <c r="HI300" s="51"/>
      <c r="HJ300" s="50"/>
      <c r="HK300" s="50"/>
      <c r="HL300" s="50"/>
      <c r="HM300" s="50"/>
      <c r="HN300" s="50"/>
      <c r="HO300" s="50"/>
      <c r="HP300" s="50"/>
      <c r="HQ300" s="51"/>
      <c r="HR300" s="52"/>
      <c r="HS300" s="48">
        <f t="shared" si="192"/>
        <v>0</v>
      </c>
      <c r="HT300" s="136"/>
      <c r="HU300" s="140"/>
      <c r="HV300" s="51"/>
      <c r="HW300" s="50"/>
      <c r="HX300" s="51"/>
      <c r="HY300" s="50"/>
      <c r="HZ300" s="51"/>
      <c r="IA300" s="50"/>
      <c r="IB300" s="51"/>
      <c r="IC300" s="50"/>
      <c r="ID300" s="51"/>
      <c r="IE300" s="50"/>
      <c r="IF300" s="129"/>
      <c r="IG300" s="50"/>
      <c r="IH300" s="129"/>
      <c r="II300" s="50"/>
      <c r="IJ300" s="51"/>
      <c r="IK300" s="52"/>
      <c r="IL300" s="48">
        <f t="shared" si="201"/>
        <v>0</v>
      </c>
      <c r="IM300" s="136"/>
      <c r="IN300" s="140"/>
      <c r="IO300" s="51"/>
      <c r="IP300" s="52"/>
      <c r="IQ300" s="48">
        <f t="shared" si="190"/>
        <v>0</v>
      </c>
      <c r="IR300" s="51"/>
      <c r="IS300" s="52"/>
      <c r="IT300" s="48">
        <f t="shared" si="173"/>
        <v>8</v>
      </c>
      <c r="IU300" s="136"/>
      <c r="IV300" s="140"/>
      <c r="IW300" s="51"/>
      <c r="IX300" s="50"/>
      <c r="IY300" s="51">
        <v>9</v>
      </c>
      <c r="IZ300" s="50">
        <f>8</f>
        <v>8</v>
      </c>
      <c r="JA300" s="129"/>
      <c r="JB300" s="50"/>
      <c r="JC300" s="51"/>
      <c r="JD300" s="50"/>
      <c r="JE300" s="51"/>
      <c r="JF300" s="50"/>
      <c r="JG300" s="51"/>
      <c r="JH300" s="52"/>
      <c r="JI300" s="48">
        <f t="shared" si="193"/>
        <v>0</v>
      </c>
      <c r="JJ300" s="136"/>
      <c r="JK300" s="140"/>
      <c r="JL300" s="51"/>
      <c r="JM300" s="50"/>
      <c r="JN300" s="51"/>
      <c r="JO300" s="52"/>
      <c r="JP300" s="48">
        <f t="shared" si="191"/>
        <v>0</v>
      </c>
      <c r="JQ300" s="51"/>
      <c r="JR300" s="52"/>
    </row>
    <row r="301" spans="2:278" ht="15" hidden="1" customHeight="1" x14ac:dyDescent="0.3">
      <c r="B301" s="37">
        <v>7381</v>
      </c>
      <c r="C301" s="30" t="s">
        <v>279</v>
      </c>
      <c r="D301" s="38">
        <v>2009</v>
      </c>
      <c r="E301" s="62">
        <f t="shared" si="184"/>
        <v>0</v>
      </c>
      <c r="F301" s="47" t="s">
        <v>411</v>
      </c>
      <c r="G301" s="47"/>
      <c r="H301" s="47" t="s">
        <v>475</v>
      </c>
      <c r="I301" s="47" t="s">
        <v>476</v>
      </c>
      <c r="J301" s="48">
        <f t="shared" si="174"/>
        <v>0</v>
      </c>
      <c r="K301" s="49"/>
      <c r="L301" s="50"/>
      <c r="M301" s="51"/>
      <c r="N301" s="50"/>
      <c r="O301" s="51"/>
      <c r="P301" s="52"/>
      <c r="Q301" s="48">
        <f t="shared" si="185"/>
        <v>0</v>
      </c>
      <c r="R301" s="49"/>
      <c r="S301" s="52"/>
      <c r="T301" s="48">
        <f t="shared" si="186"/>
        <v>0</v>
      </c>
      <c r="U301" s="49"/>
      <c r="V301" s="50"/>
      <c r="W301" s="51"/>
      <c r="X301" s="52"/>
      <c r="Y301" s="53">
        <f t="shared" ref="Y301:Y332" si="207">AA301+AC301+AE301+AG301+AI301+AK301+AM301+AO301</f>
        <v>0</v>
      </c>
      <c r="Z301" s="169"/>
      <c r="AA301" s="55"/>
      <c r="AB301" s="169"/>
      <c r="AC301" s="55"/>
      <c r="AD301" s="169"/>
      <c r="AE301" s="55"/>
      <c r="AF301" s="169"/>
      <c r="AG301" s="55"/>
      <c r="AH301" s="169"/>
      <c r="AI301" s="55"/>
      <c r="AJ301" s="169"/>
      <c r="AK301" s="55"/>
      <c r="AL301" s="169"/>
      <c r="AM301" s="55"/>
      <c r="AN301" s="169"/>
      <c r="AO301" s="88"/>
      <c r="AP301" s="95">
        <f t="shared" si="187"/>
        <v>0</v>
      </c>
      <c r="AQ301" s="97"/>
      <c r="AR301" s="92"/>
      <c r="AS301" s="89"/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>
        <f t="shared" si="205"/>
        <v>0</v>
      </c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si="203"/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/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/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>
        <f t="shared" si="188"/>
        <v>0</v>
      </c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101"/>
      <c r="EJ301" s="102"/>
      <c r="EK301" s="51"/>
      <c r="EL301" s="50"/>
      <c r="EM301" s="51"/>
      <c r="EN301" s="50"/>
      <c r="EO301" s="51"/>
      <c r="EP301" s="50"/>
      <c r="EQ301" s="51"/>
      <c r="ER301" s="50"/>
      <c r="ES301" s="51"/>
      <c r="ET301" s="50"/>
      <c r="EU301" s="101"/>
      <c r="EV301" s="102"/>
      <c r="EW301" s="51"/>
      <c r="EX301" s="52"/>
      <c r="EY301" s="53">
        <f t="shared" si="189"/>
        <v>0</v>
      </c>
      <c r="EZ301" s="51"/>
      <c r="FA301" s="50"/>
      <c r="FB301" s="51"/>
      <c r="FC301" s="52"/>
      <c r="FD301" s="53">
        <f t="shared" si="204"/>
        <v>0</v>
      </c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>
        <f t="shared" si="206"/>
        <v>0</v>
      </c>
      <c r="FR301" s="153"/>
      <c r="FS301" s="150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/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/>
      <c r="GP301" s="136"/>
      <c r="GQ301" s="140"/>
      <c r="GR301" s="51"/>
      <c r="GS301" s="50"/>
      <c r="GT301" s="51"/>
      <c r="GU301" s="50"/>
      <c r="GV301" s="129"/>
      <c r="GW301" s="50"/>
      <c r="GX301" s="51"/>
      <c r="GY301" s="50"/>
      <c r="GZ301" s="51"/>
      <c r="HA301" s="50"/>
      <c r="HB301" s="51"/>
      <c r="HC301" s="52"/>
      <c r="HD301" s="48">
        <f t="shared" si="175"/>
        <v>0</v>
      </c>
      <c r="HE301" s="136"/>
      <c r="HF301" s="140"/>
      <c r="HG301" s="51"/>
      <c r="HH301" s="50"/>
      <c r="HI301" s="51"/>
      <c r="HJ301" s="50"/>
      <c r="HK301" s="129"/>
      <c r="HL301" s="50"/>
      <c r="HM301" s="51"/>
      <c r="HN301" s="50"/>
      <c r="HO301" s="51"/>
      <c r="HP301" s="50"/>
      <c r="HQ301" s="51"/>
      <c r="HR301" s="52"/>
      <c r="HS301" s="48">
        <f t="shared" si="192"/>
        <v>0</v>
      </c>
      <c r="HT301" s="136"/>
      <c r="HU301" s="140"/>
      <c r="HV301" s="51"/>
      <c r="HW301" s="50"/>
      <c r="HX301" s="51"/>
      <c r="HY301" s="50"/>
      <c r="HZ301" s="129"/>
      <c r="IA301" s="50"/>
      <c r="IB301" s="51"/>
      <c r="IC301" s="50"/>
      <c r="ID301" s="51"/>
      <c r="IE301" s="50"/>
      <c r="IF301" s="129"/>
      <c r="IG301" s="50"/>
      <c r="IH301" s="129"/>
      <c r="II301" s="50"/>
      <c r="IJ301" s="51"/>
      <c r="IK301" s="52"/>
      <c r="IL301" s="48">
        <f t="shared" si="201"/>
        <v>0</v>
      </c>
      <c r="IM301" s="136"/>
      <c r="IN301" s="140"/>
      <c r="IO301" s="51"/>
      <c r="IP301" s="52"/>
      <c r="IQ301" s="48">
        <f t="shared" si="190"/>
        <v>0</v>
      </c>
      <c r="IR301" s="51"/>
      <c r="IS301" s="52"/>
      <c r="IT301" s="48">
        <f t="shared" si="173"/>
        <v>0</v>
      </c>
      <c r="IU301" s="136"/>
      <c r="IV301" s="140"/>
      <c r="IW301" s="51"/>
      <c r="IX301" s="50"/>
      <c r="IY301" s="129"/>
      <c r="IZ301" s="50"/>
      <c r="JA301" s="129"/>
      <c r="JB301" s="50"/>
      <c r="JC301" s="51"/>
      <c r="JD301" s="50"/>
      <c r="JE301" s="51"/>
      <c r="JF301" s="50"/>
      <c r="JG301" s="51"/>
      <c r="JH301" s="52"/>
      <c r="JI301" s="48">
        <f t="shared" si="193"/>
        <v>0</v>
      </c>
      <c r="JJ301" s="136"/>
      <c r="JK301" s="140"/>
      <c r="JL301" s="129"/>
      <c r="JM301" s="50"/>
      <c r="JN301" s="51"/>
      <c r="JO301" s="52"/>
      <c r="JP301" s="48">
        <f t="shared" si="191"/>
        <v>0</v>
      </c>
      <c r="JQ301" s="51"/>
      <c r="JR301" s="52"/>
    </row>
    <row r="302" spans="2:278" ht="15" hidden="1" customHeight="1" x14ac:dyDescent="0.3">
      <c r="B302" s="37">
        <v>7082</v>
      </c>
      <c r="C302" s="30" t="s">
        <v>234</v>
      </c>
      <c r="D302" s="38">
        <v>2010</v>
      </c>
      <c r="E302" s="62">
        <f t="shared" si="184"/>
        <v>0</v>
      </c>
      <c r="F302" s="47" t="s">
        <v>719</v>
      </c>
      <c r="G302" s="47"/>
      <c r="H302" s="47" t="s">
        <v>721</v>
      </c>
      <c r="I302" s="47"/>
      <c r="J302" s="48">
        <f t="shared" si="174"/>
        <v>0</v>
      </c>
      <c r="K302" s="49"/>
      <c r="L302" s="50"/>
      <c r="M302" s="51"/>
      <c r="N302" s="50"/>
      <c r="O302" s="51"/>
      <c r="P302" s="52"/>
      <c r="Q302" s="48">
        <f t="shared" si="185"/>
        <v>0</v>
      </c>
      <c r="R302" s="49"/>
      <c r="S302" s="52"/>
      <c r="T302" s="48">
        <f t="shared" si="186"/>
        <v>0</v>
      </c>
      <c r="U302" s="49"/>
      <c r="V302" s="50"/>
      <c r="W302" s="51"/>
      <c r="X302" s="52"/>
      <c r="Y302" s="53">
        <f t="shared" si="207"/>
        <v>0</v>
      </c>
      <c r="Z302" s="169"/>
      <c r="AA302" s="55"/>
      <c r="AB302" s="169"/>
      <c r="AC302" s="55"/>
      <c r="AD302" s="169"/>
      <c r="AE302" s="55"/>
      <c r="AF302" s="169"/>
      <c r="AG302" s="55"/>
      <c r="AH302" s="169"/>
      <c r="AI302" s="55"/>
      <c r="AJ302" s="169"/>
      <c r="AK302" s="55"/>
      <c r="AL302" s="169"/>
      <c r="AM302" s="55"/>
      <c r="AN302" s="169"/>
      <c r="AO302" s="88"/>
      <c r="AP302" s="95">
        <f t="shared" si="187"/>
        <v>0</v>
      </c>
      <c r="AQ302" s="97"/>
      <c r="AR302" s="92"/>
      <c r="AS302" s="89"/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>
        <f t="shared" si="205"/>
        <v>0</v>
      </c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22"/>
      <c r="BQ302" s="13">
        <f t="shared" si="203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108"/>
      <c r="CH302" s="53"/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108"/>
      <c r="CU302" s="53"/>
      <c r="CV302" s="51"/>
      <c r="CW302" s="50"/>
      <c r="CX302" s="51"/>
      <c r="CY302" s="50"/>
      <c r="CZ302" s="51"/>
      <c r="DA302" s="50"/>
      <c r="DB302" s="51"/>
      <c r="DC302" s="50"/>
      <c r="DD302" s="51"/>
      <c r="DE302" s="108"/>
      <c r="DF302" s="53">
        <f t="shared" si="188"/>
        <v>0</v>
      </c>
      <c r="DG302" s="51"/>
      <c r="DH302" s="50"/>
      <c r="DI302" s="51"/>
      <c r="DJ302" s="50"/>
      <c r="DK302" s="51"/>
      <c r="DL302" s="108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108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1"/>
      <c r="ET302" s="50"/>
      <c r="EU302" s="51"/>
      <c r="EV302" s="50"/>
      <c r="EW302" s="51"/>
      <c r="EX302" s="52"/>
      <c r="EY302" s="53">
        <f t="shared" si="189"/>
        <v>0</v>
      </c>
      <c r="EZ302" s="51"/>
      <c r="FA302" s="50"/>
      <c r="FB302" s="51"/>
      <c r="FC302" s="52"/>
      <c r="FD302" s="53">
        <f t="shared" si="204"/>
        <v>0</v>
      </c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>
        <f t="shared" si="206"/>
        <v>0</v>
      </c>
      <c r="FR302" s="153"/>
      <c r="FS302" s="150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/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/>
      <c r="GP302" s="136"/>
      <c r="GQ302" s="140"/>
      <c r="GR302" s="51"/>
      <c r="GS302" s="50"/>
      <c r="GT302" s="51"/>
      <c r="GU302" s="50"/>
      <c r="GV302" s="129"/>
      <c r="GW302" s="50"/>
      <c r="GX302" s="51"/>
      <c r="GY302" s="50"/>
      <c r="GZ302" s="51"/>
      <c r="HA302" s="50"/>
      <c r="HB302" s="51"/>
      <c r="HC302" s="52"/>
      <c r="HD302" s="48">
        <f t="shared" si="175"/>
        <v>0</v>
      </c>
      <c r="HE302" s="136"/>
      <c r="HF302" s="140"/>
      <c r="HG302" s="51"/>
      <c r="HH302" s="50"/>
      <c r="HI302" s="51"/>
      <c r="HJ302" s="50"/>
      <c r="HK302" s="129"/>
      <c r="HL302" s="50"/>
      <c r="HM302" s="51"/>
      <c r="HN302" s="50"/>
      <c r="HO302" s="51"/>
      <c r="HP302" s="50"/>
      <c r="HQ302" s="51"/>
      <c r="HR302" s="52"/>
      <c r="HS302" s="48">
        <f t="shared" si="192"/>
        <v>0</v>
      </c>
      <c r="HT302" s="136"/>
      <c r="HU302" s="140"/>
      <c r="HV302" s="51"/>
      <c r="HW302" s="50"/>
      <c r="HX302" s="51"/>
      <c r="HY302" s="50"/>
      <c r="HZ302" s="129"/>
      <c r="IA302" s="50"/>
      <c r="IB302" s="51"/>
      <c r="IC302" s="50"/>
      <c r="ID302" s="51"/>
      <c r="IE302" s="50"/>
      <c r="IF302" s="129"/>
      <c r="IG302" s="50"/>
      <c r="IH302" s="129"/>
      <c r="II302" s="50"/>
      <c r="IJ302" s="51"/>
      <c r="IK302" s="52"/>
      <c r="IL302" s="48">
        <f t="shared" si="201"/>
        <v>0</v>
      </c>
      <c r="IM302" s="136"/>
      <c r="IN302" s="140"/>
      <c r="IO302" s="51"/>
      <c r="IP302" s="52"/>
      <c r="IQ302" s="48">
        <f t="shared" si="190"/>
        <v>0</v>
      </c>
      <c r="IR302" s="51"/>
      <c r="IS302" s="52"/>
      <c r="IT302" s="48">
        <f t="shared" si="173"/>
        <v>0</v>
      </c>
      <c r="IU302" s="136"/>
      <c r="IV302" s="140"/>
      <c r="IW302" s="51"/>
      <c r="IX302" s="50"/>
      <c r="IY302" s="129"/>
      <c r="IZ302" s="50"/>
      <c r="JA302" s="129"/>
      <c r="JB302" s="50"/>
      <c r="JC302" s="51"/>
      <c r="JD302" s="50"/>
      <c r="JE302" s="51"/>
      <c r="JF302" s="50"/>
      <c r="JG302" s="51"/>
      <c r="JH302" s="52"/>
      <c r="JI302" s="48">
        <f t="shared" si="193"/>
        <v>0</v>
      </c>
      <c r="JJ302" s="136"/>
      <c r="JK302" s="140"/>
      <c r="JL302" s="129"/>
      <c r="JM302" s="50"/>
      <c r="JN302" s="51"/>
      <c r="JO302" s="52"/>
      <c r="JP302" s="48">
        <f t="shared" si="191"/>
        <v>0</v>
      </c>
      <c r="JQ302" s="51"/>
      <c r="JR302" s="52"/>
    </row>
    <row r="303" spans="2:278" ht="15" hidden="1" customHeight="1" x14ac:dyDescent="0.3">
      <c r="B303" s="37">
        <v>354</v>
      </c>
      <c r="C303" s="30" t="s">
        <v>673</v>
      </c>
      <c r="D303" s="38">
        <v>2012</v>
      </c>
      <c r="E303" s="62">
        <f t="shared" si="184"/>
        <v>7.8</v>
      </c>
      <c r="F303" s="47" t="s">
        <v>670</v>
      </c>
      <c r="G303" s="47"/>
      <c r="H303" s="47" t="s">
        <v>674</v>
      </c>
      <c r="I303" s="47"/>
      <c r="J303" s="48">
        <f t="shared" si="174"/>
        <v>0</v>
      </c>
      <c r="K303" s="49"/>
      <c r="L303" s="50"/>
      <c r="M303" s="51"/>
      <c r="N303" s="50"/>
      <c r="O303" s="51"/>
      <c r="P303" s="52"/>
      <c r="Q303" s="48">
        <f t="shared" si="185"/>
        <v>0</v>
      </c>
      <c r="R303" s="49"/>
      <c r="S303" s="52"/>
      <c r="T303" s="48">
        <f t="shared" si="186"/>
        <v>0</v>
      </c>
      <c r="U303" s="49"/>
      <c r="V303" s="50"/>
      <c r="W303" s="51"/>
      <c r="X303" s="52"/>
      <c r="Y303" s="53">
        <f t="shared" si="207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5">
        <f t="shared" si="187"/>
        <v>0</v>
      </c>
      <c r="AQ303" s="97"/>
      <c r="AR303" s="92"/>
      <c r="AS303" s="89">
        <f>AU303+AW303+AY303+BA303+BC303</f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 t="shared" si="205"/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203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>CJ303+CL303+CN303+CP303+CR303+CT303</f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>CW303+CY303+DA303+DC303+DE303</f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 t="shared" si="188"/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189"/>
        <v>0</v>
      </c>
      <c r="EZ303" s="51"/>
      <c r="FA303" s="50"/>
      <c r="FB303" s="51"/>
      <c r="FC303" s="52"/>
      <c r="FD303" s="53">
        <f t="shared" si="204"/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 t="shared" si="206"/>
        <v>0</v>
      </c>
      <c r="FR303" s="122"/>
      <c r="FS303" s="122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>GF303+GH303+GJ303+GL303+GN303</f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>GQ303+GS303+GU303+GW303+GY303+HA303+HC303</f>
        <v>0</v>
      </c>
      <c r="GP303" s="125"/>
      <c r="GQ303" s="125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 t="shared" si="175"/>
        <v>0</v>
      </c>
      <c r="HE303" s="125"/>
      <c r="HF303" s="125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192"/>
        <v>0</v>
      </c>
      <c r="HT303" s="136"/>
      <c r="HU303" s="140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9"/>
      <c r="IG303" s="50"/>
      <c r="IH303" s="129"/>
      <c r="II303" s="50"/>
      <c r="IJ303" s="51"/>
      <c r="IK303" s="52"/>
      <c r="IL303" s="48">
        <f t="shared" si="201"/>
        <v>0</v>
      </c>
      <c r="IM303" s="136"/>
      <c r="IN303" s="140"/>
      <c r="IO303" s="51"/>
      <c r="IP303" s="52"/>
      <c r="IQ303" s="48">
        <f t="shared" si="190"/>
        <v>0</v>
      </c>
      <c r="IR303" s="51"/>
      <c r="IS303" s="52"/>
      <c r="IT303" s="48">
        <f t="shared" si="173"/>
        <v>0</v>
      </c>
      <c r="IU303" s="136"/>
      <c r="IV303" s="140"/>
      <c r="IW303" s="51"/>
      <c r="IX303" s="50"/>
      <c r="IY303" s="51"/>
      <c r="IZ303" s="50"/>
      <c r="JA303" s="129"/>
      <c r="JB303" s="50"/>
      <c r="JC303" s="51"/>
      <c r="JD303" s="50"/>
      <c r="JE303" s="51"/>
      <c r="JF303" s="50"/>
      <c r="JG303" s="51"/>
      <c r="JH303" s="52"/>
      <c r="JI303" s="48">
        <f t="shared" si="193"/>
        <v>0</v>
      </c>
      <c r="JJ303" s="136"/>
      <c r="JK303" s="140"/>
      <c r="JL303" s="51"/>
      <c r="JM303" s="50"/>
      <c r="JN303" s="51"/>
      <c r="JO303" s="52"/>
      <c r="JP303" s="48">
        <f t="shared" si="191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669</v>
      </c>
      <c r="D304" s="38">
        <v>2011</v>
      </c>
      <c r="E304" s="62">
        <f t="shared" si="184"/>
        <v>7.8</v>
      </c>
      <c r="F304" s="47" t="s">
        <v>670</v>
      </c>
      <c r="G304" s="47"/>
      <c r="H304" s="47" t="s">
        <v>672</v>
      </c>
      <c r="I304" s="47" t="s">
        <v>671</v>
      </c>
      <c r="J304" s="48">
        <f t="shared" si="174"/>
        <v>0</v>
      </c>
      <c r="K304" s="49"/>
      <c r="L304" s="50"/>
      <c r="M304" s="51"/>
      <c r="N304" s="50"/>
      <c r="O304" s="51"/>
      <c r="P304" s="52"/>
      <c r="Q304" s="48">
        <f t="shared" si="185"/>
        <v>0</v>
      </c>
      <c r="R304" s="49"/>
      <c r="S304" s="52"/>
      <c r="T304" s="48">
        <f t="shared" si="186"/>
        <v>0</v>
      </c>
      <c r="U304" s="49"/>
      <c r="V304" s="50"/>
      <c r="W304" s="51"/>
      <c r="X304" s="52"/>
      <c r="Y304" s="53">
        <f t="shared" si="207"/>
        <v>0</v>
      </c>
      <c r="Z304" s="54"/>
      <c r="AA304" s="55"/>
      <c r="AB304" s="54"/>
      <c r="AC304" s="55"/>
      <c r="AD304" s="54"/>
      <c r="AE304" s="55"/>
      <c r="AF304" s="120"/>
      <c r="AG304" s="55"/>
      <c r="AH304" s="54"/>
      <c r="AI304" s="55"/>
      <c r="AJ304" s="54"/>
      <c r="AK304" s="55"/>
      <c r="AL304" s="148"/>
      <c r="AM304" s="55"/>
      <c r="AN304" s="54"/>
      <c r="AO304" s="88"/>
      <c r="AP304" s="95">
        <f t="shared" si="187"/>
        <v>0</v>
      </c>
      <c r="AQ304" s="97"/>
      <c r="AR304" s="92"/>
      <c r="AS304" s="89">
        <f>AU304+AW304+AY304+BA304+BC304</f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 t="shared" si="205"/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203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>CJ304+CL304+CN304+CP304+CR304+CT304</f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>CW304+CY304+DA304+DC304+DE304</f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 t="shared" si="188"/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189"/>
        <v>0</v>
      </c>
      <c r="EZ304" s="51"/>
      <c r="FA304" s="50"/>
      <c r="FB304" s="51"/>
      <c r="FC304" s="52"/>
      <c r="FD304" s="53">
        <f t="shared" si="204"/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 t="shared" si="206"/>
        <v>0</v>
      </c>
      <c r="FR304" s="122"/>
      <c r="FS304" s="122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>GF304+GH304+GJ304+GL304+GN304</f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>GQ304+GS304+GU304+GW304+GY304+HA304+HC304</f>
        <v>0</v>
      </c>
      <c r="GP304" s="125"/>
      <c r="GQ304" s="125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 t="shared" si="175"/>
        <v>0</v>
      </c>
      <c r="HE304" s="125"/>
      <c r="HF304" s="125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192"/>
        <v>0</v>
      </c>
      <c r="HT304" s="136"/>
      <c r="HU304" s="140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9"/>
      <c r="IG304" s="50"/>
      <c r="IH304" s="129"/>
      <c r="II304" s="50"/>
      <c r="IJ304" s="51"/>
      <c r="IK304" s="52"/>
      <c r="IL304" s="48">
        <f t="shared" si="201"/>
        <v>0</v>
      </c>
      <c r="IM304" s="136"/>
      <c r="IN304" s="140"/>
      <c r="IO304" s="51"/>
      <c r="IP304" s="52"/>
      <c r="IQ304" s="48">
        <f t="shared" si="190"/>
        <v>0</v>
      </c>
      <c r="IR304" s="51"/>
      <c r="IS304" s="52"/>
      <c r="IT304" s="48">
        <f t="shared" si="173"/>
        <v>0</v>
      </c>
      <c r="IU304" s="136"/>
      <c r="IV304" s="140"/>
      <c r="IW304" s="51"/>
      <c r="IX304" s="50"/>
      <c r="IY304" s="51"/>
      <c r="IZ304" s="50"/>
      <c r="JA304" s="129"/>
      <c r="JB304" s="50"/>
      <c r="JC304" s="51"/>
      <c r="JD304" s="50"/>
      <c r="JE304" s="51"/>
      <c r="JF304" s="50"/>
      <c r="JG304" s="51"/>
      <c r="JH304" s="52"/>
      <c r="JI304" s="48">
        <f t="shared" si="193"/>
        <v>0</v>
      </c>
      <c r="JJ304" s="136"/>
      <c r="JK304" s="140"/>
      <c r="JL304" s="51"/>
      <c r="JM304" s="50"/>
      <c r="JN304" s="51"/>
      <c r="JO304" s="52"/>
      <c r="JP304" s="48">
        <f t="shared" si="191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705</v>
      </c>
      <c r="D305" s="38">
        <v>2011</v>
      </c>
      <c r="E305" s="62">
        <f t="shared" si="184"/>
        <v>7.5</v>
      </c>
      <c r="F305" s="47" t="s">
        <v>416</v>
      </c>
      <c r="G305" s="47"/>
      <c r="H305" s="47" t="s">
        <v>456</v>
      </c>
      <c r="I305" s="47"/>
      <c r="J305" s="48">
        <f t="shared" si="174"/>
        <v>0</v>
      </c>
      <c r="K305" s="49"/>
      <c r="L305" s="50"/>
      <c r="M305" s="51"/>
      <c r="N305" s="50"/>
      <c r="O305" s="51"/>
      <c r="P305" s="52"/>
      <c r="Q305" s="48">
        <f t="shared" si="185"/>
        <v>0</v>
      </c>
      <c r="R305" s="49"/>
      <c r="S305" s="52"/>
      <c r="T305" s="48">
        <f t="shared" si="186"/>
        <v>0</v>
      </c>
      <c r="U305" s="49"/>
      <c r="V305" s="50"/>
      <c r="W305" s="51"/>
      <c r="X305" s="52"/>
      <c r="Y305" s="53">
        <f t="shared" si="207"/>
        <v>0</v>
      </c>
      <c r="Z305" s="54"/>
      <c r="AA305" s="55"/>
      <c r="AB305" s="54"/>
      <c r="AC305" s="55"/>
      <c r="AD305" s="54"/>
      <c r="AE305" s="55"/>
      <c r="AF305" s="120"/>
      <c r="AG305" s="55"/>
      <c r="AH305" s="54"/>
      <c r="AI305" s="55"/>
      <c r="AJ305" s="54"/>
      <c r="AK305" s="55"/>
      <c r="AL305" s="117"/>
      <c r="AM305" s="55"/>
      <c r="AN305" s="54"/>
      <c r="AO305" s="88"/>
      <c r="AP305" s="95">
        <f t="shared" si="187"/>
        <v>0</v>
      </c>
      <c r="AQ305" s="97"/>
      <c r="AR305" s="92"/>
      <c r="AS305" s="89">
        <f>AU305+AW305+AY305+BA305+BC305</f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 t="shared" si="205"/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203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>CJ305+CL305+CN305+CP305+CR305+CT305</f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>CW305+CY305+DA305+DC305+DE305</f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 t="shared" si="188"/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189"/>
        <v>0</v>
      </c>
      <c r="EZ305" s="51"/>
      <c r="FA305" s="50"/>
      <c r="FB305" s="51"/>
      <c r="FC305" s="52"/>
      <c r="FD305" s="53">
        <f t="shared" si="204"/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 t="shared" si="206"/>
        <v>0</v>
      </c>
      <c r="FR305" s="122"/>
      <c r="FS305" s="122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>GF305+GH305+GJ305+GL305+GN305</f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>GQ305+GS305+GU305+GW305+GY305+HA305+HC305</f>
        <v>0</v>
      </c>
      <c r="GP305" s="125"/>
      <c r="GQ305" s="125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 t="shared" si="175"/>
        <v>0</v>
      </c>
      <c r="HE305" s="125"/>
      <c r="HF305" s="125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192"/>
        <v>0</v>
      </c>
      <c r="HT305" s="136"/>
      <c r="HU305" s="140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9"/>
      <c r="IG305" s="50"/>
      <c r="IH305" s="129"/>
      <c r="II305" s="50"/>
      <c r="IJ305" s="51"/>
      <c r="IK305" s="52"/>
      <c r="IL305" s="48">
        <f t="shared" si="201"/>
        <v>0</v>
      </c>
      <c r="IM305" s="136"/>
      <c r="IN305" s="140"/>
      <c r="IO305" s="51"/>
      <c r="IP305" s="52"/>
      <c r="IQ305" s="48">
        <f t="shared" si="190"/>
        <v>0</v>
      </c>
      <c r="IR305" s="51"/>
      <c r="IS305" s="52"/>
      <c r="IT305" s="48">
        <f t="shared" si="173"/>
        <v>0</v>
      </c>
      <c r="IU305" s="136"/>
      <c r="IV305" s="140"/>
      <c r="IW305" s="51"/>
      <c r="IX305" s="50"/>
      <c r="IY305" s="51"/>
      <c r="IZ305" s="50"/>
      <c r="JA305" s="129"/>
      <c r="JB305" s="50"/>
      <c r="JC305" s="51"/>
      <c r="JD305" s="50"/>
      <c r="JE305" s="51"/>
      <c r="JF305" s="50"/>
      <c r="JG305" s="51"/>
      <c r="JH305" s="52"/>
      <c r="JI305" s="48">
        <f t="shared" si="193"/>
        <v>0</v>
      </c>
      <c r="JJ305" s="136"/>
      <c r="JK305" s="140"/>
      <c r="JL305" s="51"/>
      <c r="JM305" s="50"/>
      <c r="JN305" s="51"/>
      <c r="JO305" s="52"/>
      <c r="JP305" s="48">
        <f t="shared" si="191"/>
        <v>0</v>
      </c>
      <c r="JQ305" s="51"/>
      <c r="JR305" s="52"/>
    </row>
    <row r="306" spans="2:278" ht="15" hidden="1" customHeight="1" x14ac:dyDescent="0.3">
      <c r="B306" s="37">
        <v>9497</v>
      </c>
      <c r="C306" s="30" t="s">
        <v>794</v>
      </c>
      <c r="D306" s="38">
        <v>2010</v>
      </c>
      <c r="E306" s="62">
        <f t="shared" si="184"/>
        <v>0</v>
      </c>
      <c r="F306" s="47" t="s">
        <v>409</v>
      </c>
      <c r="G306" s="47"/>
      <c r="H306" s="47" t="s">
        <v>532</v>
      </c>
      <c r="I306" s="47" t="s">
        <v>533</v>
      </c>
      <c r="J306" s="48">
        <f t="shared" si="174"/>
        <v>0</v>
      </c>
      <c r="K306" s="49"/>
      <c r="L306" s="50"/>
      <c r="M306" s="51"/>
      <c r="N306" s="50"/>
      <c r="O306" s="51"/>
      <c r="P306" s="52"/>
      <c r="Q306" s="48">
        <f t="shared" si="185"/>
        <v>0</v>
      </c>
      <c r="R306" s="49"/>
      <c r="S306" s="52"/>
      <c r="T306" s="48">
        <f t="shared" si="186"/>
        <v>0</v>
      </c>
      <c r="U306" s="49"/>
      <c r="V306" s="50"/>
      <c r="W306" s="51"/>
      <c r="X306" s="52"/>
      <c r="Y306" s="53">
        <f t="shared" si="207"/>
        <v>0</v>
      </c>
      <c r="Z306" s="148"/>
      <c r="AA306" s="55"/>
      <c r="AB306" s="148"/>
      <c r="AC306" s="55"/>
      <c r="AD306" s="148"/>
      <c r="AE306" s="55"/>
      <c r="AF306" s="148"/>
      <c r="AG306" s="55"/>
      <c r="AH306" s="148"/>
      <c r="AI306" s="55"/>
      <c r="AJ306" s="148"/>
      <c r="AK306" s="55"/>
      <c r="AL306" s="148"/>
      <c r="AM306" s="55"/>
      <c r="AN306" s="148"/>
      <c r="AO306" s="88"/>
      <c r="AP306" s="95">
        <f t="shared" si="187"/>
        <v>0</v>
      </c>
      <c r="AQ306" s="97"/>
      <c r="AR306" s="92"/>
      <c r="AS306" s="89"/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>
        <f t="shared" si="205"/>
        <v>0</v>
      </c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203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/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/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>
        <f t="shared" si="188"/>
        <v>0</v>
      </c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1"/>
      <c r="ET306" s="50"/>
      <c r="EU306" s="51"/>
      <c r="EV306" s="50"/>
      <c r="EW306" s="51"/>
      <c r="EX306" s="52"/>
      <c r="EY306" s="53">
        <f t="shared" si="189"/>
        <v>0</v>
      </c>
      <c r="EZ306" s="51"/>
      <c r="FA306" s="50"/>
      <c r="FB306" s="51"/>
      <c r="FC306" s="52"/>
      <c r="FD306" s="53">
        <f t="shared" si="204"/>
        <v>0</v>
      </c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>
        <f t="shared" si="206"/>
        <v>0</v>
      </c>
      <c r="FR306" s="153"/>
      <c r="FS306" s="150"/>
      <c r="FT306" s="51"/>
      <c r="FU306" s="50"/>
      <c r="FV306" s="51"/>
      <c r="FW306" s="50"/>
      <c r="FX306" s="51"/>
      <c r="FY306" s="50"/>
      <c r="FZ306" s="51"/>
      <c r="GA306" s="50"/>
      <c r="GB306" s="51"/>
      <c r="GC306" s="52"/>
      <c r="GD306" s="53"/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/>
      <c r="GP306" s="136"/>
      <c r="GQ306" s="140"/>
      <c r="GR306" s="51"/>
      <c r="GS306" s="50"/>
      <c r="GT306" s="51"/>
      <c r="GU306" s="50"/>
      <c r="GV306" s="129"/>
      <c r="GW306" s="50"/>
      <c r="GX306" s="51"/>
      <c r="GY306" s="50"/>
      <c r="GZ306" s="51"/>
      <c r="HA306" s="50"/>
      <c r="HB306" s="51"/>
      <c r="HC306" s="52"/>
      <c r="HD306" s="48">
        <f t="shared" si="175"/>
        <v>0</v>
      </c>
      <c r="HE306" s="136"/>
      <c r="HF306" s="140"/>
      <c r="HG306" s="51"/>
      <c r="HH306" s="50"/>
      <c r="HI306" s="51"/>
      <c r="HJ306" s="50"/>
      <c r="HK306" s="129"/>
      <c r="HL306" s="50"/>
      <c r="HM306" s="51"/>
      <c r="HN306" s="50"/>
      <c r="HO306" s="51"/>
      <c r="HP306" s="50"/>
      <c r="HQ306" s="51"/>
      <c r="HR306" s="52"/>
      <c r="HS306" s="48">
        <f t="shared" si="192"/>
        <v>0</v>
      </c>
      <c r="HT306" s="136"/>
      <c r="HU306" s="140"/>
      <c r="HV306" s="51"/>
      <c r="HW306" s="50"/>
      <c r="HX306" s="51"/>
      <c r="HY306" s="50"/>
      <c r="HZ306" s="129"/>
      <c r="IA306" s="50"/>
      <c r="IB306" s="51"/>
      <c r="IC306" s="50"/>
      <c r="ID306" s="51"/>
      <c r="IE306" s="50"/>
      <c r="IF306" s="129"/>
      <c r="IG306" s="50"/>
      <c r="IH306" s="129"/>
      <c r="II306" s="50"/>
      <c r="IJ306" s="51"/>
      <c r="IK306" s="52"/>
      <c r="IL306" s="48">
        <f t="shared" si="201"/>
        <v>0</v>
      </c>
      <c r="IM306" s="136"/>
      <c r="IN306" s="140"/>
      <c r="IO306" s="51"/>
      <c r="IP306" s="52"/>
      <c r="IQ306" s="48">
        <f t="shared" si="190"/>
        <v>0</v>
      </c>
      <c r="IR306" s="51"/>
      <c r="IS306" s="52"/>
      <c r="IT306" s="48">
        <f t="shared" si="173"/>
        <v>0</v>
      </c>
      <c r="IU306" s="136"/>
      <c r="IV306" s="140"/>
      <c r="IW306" s="51"/>
      <c r="IX306" s="50"/>
      <c r="IY306" s="129"/>
      <c r="IZ306" s="50"/>
      <c r="JA306" s="129"/>
      <c r="JB306" s="50"/>
      <c r="JC306" s="51"/>
      <c r="JD306" s="50"/>
      <c r="JE306" s="51"/>
      <c r="JF306" s="50"/>
      <c r="JG306" s="51"/>
      <c r="JH306" s="52"/>
      <c r="JI306" s="48">
        <f t="shared" si="193"/>
        <v>0</v>
      </c>
      <c r="JJ306" s="136"/>
      <c r="JK306" s="140"/>
      <c r="JL306" s="129"/>
      <c r="JM306" s="50"/>
      <c r="JN306" s="51"/>
      <c r="JO306" s="52"/>
      <c r="JP306" s="48">
        <f t="shared" si="191"/>
        <v>0</v>
      </c>
      <c r="JQ306" s="51"/>
      <c r="JR306" s="52"/>
    </row>
    <row r="307" spans="2:278" ht="15" hidden="1" customHeight="1" x14ac:dyDescent="0.3">
      <c r="B307" s="37">
        <v>7422</v>
      </c>
      <c r="C307" s="30" t="s">
        <v>219</v>
      </c>
      <c r="D307" s="38">
        <v>2007</v>
      </c>
      <c r="E307" s="62">
        <f t="shared" si="184"/>
        <v>0</v>
      </c>
      <c r="F307" s="47"/>
      <c r="G307" s="47"/>
      <c r="H307" s="47"/>
      <c r="I307" s="47"/>
      <c r="J307" s="48">
        <f t="shared" si="174"/>
        <v>0</v>
      </c>
      <c r="K307" s="49"/>
      <c r="L307" s="50"/>
      <c r="M307" s="51"/>
      <c r="N307" s="50"/>
      <c r="O307" s="51"/>
      <c r="P307" s="52"/>
      <c r="Q307" s="48">
        <f t="shared" si="185"/>
        <v>0</v>
      </c>
      <c r="R307" s="49"/>
      <c r="S307" s="52"/>
      <c r="T307" s="48">
        <f t="shared" si="186"/>
        <v>0</v>
      </c>
      <c r="U307" s="49"/>
      <c r="V307" s="50"/>
      <c r="W307" s="51"/>
      <c r="X307" s="52"/>
      <c r="Y307" s="53">
        <f t="shared" si="207"/>
        <v>0</v>
      </c>
      <c r="Z307" s="169"/>
      <c r="AA307" s="55"/>
      <c r="AB307" s="169"/>
      <c r="AC307" s="55"/>
      <c r="AD307" s="169"/>
      <c r="AE307" s="55"/>
      <c r="AF307" s="169"/>
      <c r="AG307" s="55"/>
      <c r="AH307" s="169"/>
      <c r="AI307" s="55"/>
      <c r="AJ307" s="169"/>
      <c r="AK307" s="55"/>
      <c r="AL307" s="169"/>
      <c r="AM307" s="55"/>
      <c r="AN307" s="169"/>
      <c r="AO307" s="88"/>
      <c r="AP307" s="95">
        <f t="shared" si="187"/>
        <v>0</v>
      </c>
      <c r="AQ307" s="97"/>
      <c r="AR307" s="92"/>
      <c r="AS307" s="89"/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>
        <f t="shared" si="205"/>
        <v>0</v>
      </c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203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/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/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>
        <f t="shared" si="188"/>
        <v>0</v>
      </c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0"/>
      <c r="ET307" s="50"/>
      <c r="EU307" s="50"/>
      <c r="EV307" s="50"/>
      <c r="EW307" s="51"/>
      <c r="EX307" s="52"/>
      <c r="EY307" s="53">
        <f t="shared" si="189"/>
        <v>0</v>
      </c>
      <c r="EZ307" s="51"/>
      <c r="FA307" s="50"/>
      <c r="FB307" s="51"/>
      <c r="FC307" s="52"/>
      <c r="FD307" s="53">
        <f t="shared" si="204"/>
        <v>0</v>
      </c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>
        <f t="shared" si="206"/>
        <v>0</v>
      </c>
      <c r="FR307" s="153"/>
      <c r="FS307" s="150"/>
      <c r="FT307" s="51"/>
      <c r="FU307" s="50"/>
      <c r="FV307" s="51"/>
      <c r="FW307" s="50"/>
      <c r="FX307" s="51"/>
      <c r="FY307" s="50"/>
      <c r="FZ307" s="51"/>
      <c r="GA307" s="50"/>
      <c r="GB307" s="51"/>
      <c r="GC307" s="52"/>
      <c r="GD307" s="53"/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/>
      <c r="GP307" s="136"/>
      <c r="GQ307" s="140"/>
      <c r="GR307" s="51"/>
      <c r="GS307" s="50"/>
      <c r="GT307" s="51"/>
      <c r="GU307" s="50"/>
      <c r="GV307" s="129"/>
      <c r="GW307" s="50"/>
      <c r="GX307" s="51"/>
      <c r="GY307" s="50"/>
      <c r="GZ307" s="51"/>
      <c r="HA307" s="50"/>
      <c r="HB307" s="51"/>
      <c r="HC307" s="52"/>
      <c r="HD307" s="48">
        <f t="shared" si="175"/>
        <v>0</v>
      </c>
      <c r="HE307" s="136"/>
      <c r="HF307" s="140"/>
      <c r="HG307" s="51"/>
      <c r="HH307" s="50"/>
      <c r="HI307" s="51"/>
      <c r="HJ307" s="50"/>
      <c r="HK307" s="129"/>
      <c r="HL307" s="50"/>
      <c r="HM307" s="51"/>
      <c r="HN307" s="50"/>
      <c r="HO307" s="51"/>
      <c r="HP307" s="50"/>
      <c r="HQ307" s="51"/>
      <c r="HR307" s="52"/>
      <c r="HS307" s="48">
        <f t="shared" si="192"/>
        <v>0</v>
      </c>
      <c r="HT307" s="136"/>
      <c r="HU307" s="140"/>
      <c r="HV307" s="51"/>
      <c r="HW307" s="50"/>
      <c r="HX307" s="51"/>
      <c r="HY307" s="50"/>
      <c r="HZ307" s="129"/>
      <c r="IA307" s="50"/>
      <c r="IB307" s="51"/>
      <c r="IC307" s="50"/>
      <c r="ID307" s="51"/>
      <c r="IE307" s="50"/>
      <c r="IF307" s="129"/>
      <c r="IG307" s="50"/>
      <c r="IH307" s="129"/>
      <c r="II307" s="50"/>
      <c r="IJ307" s="51"/>
      <c r="IK307" s="52"/>
      <c r="IL307" s="48">
        <f t="shared" si="201"/>
        <v>0</v>
      </c>
      <c r="IM307" s="136"/>
      <c r="IN307" s="140"/>
      <c r="IO307" s="51"/>
      <c r="IP307" s="52"/>
      <c r="IQ307" s="48">
        <f t="shared" si="190"/>
        <v>0</v>
      </c>
      <c r="IR307" s="51"/>
      <c r="IS307" s="52"/>
      <c r="IT307" s="48">
        <f t="shared" si="173"/>
        <v>0</v>
      </c>
      <c r="IU307" s="136"/>
      <c r="IV307" s="140"/>
      <c r="IW307" s="51"/>
      <c r="IX307" s="50"/>
      <c r="IY307" s="129"/>
      <c r="IZ307" s="50"/>
      <c r="JA307" s="129"/>
      <c r="JB307" s="50"/>
      <c r="JC307" s="51"/>
      <c r="JD307" s="50"/>
      <c r="JE307" s="51"/>
      <c r="JF307" s="50"/>
      <c r="JG307" s="51"/>
      <c r="JH307" s="52"/>
      <c r="JI307" s="48">
        <f t="shared" si="193"/>
        <v>0</v>
      </c>
      <c r="JJ307" s="136"/>
      <c r="JK307" s="140"/>
      <c r="JL307" s="129"/>
      <c r="JM307" s="50"/>
      <c r="JN307" s="51"/>
      <c r="JO307" s="52"/>
      <c r="JP307" s="48">
        <f t="shared" si="191"/>
        <v>0</v>
      </c>
      <c r="JQ307" s="51"/>
      <c r="JR307" s="52"/>
    </row>
    <row r="308" spans="2:278" ht="15" hidden="1" customHeight="1" x14ac:dyDescent="0.3">
      <c r="B308" s="37">
        <v>6010</v>
      </c>
      <c r="C308" s="30" t="s">
        <v>377</v>
      </c>
      <c r="D308" s="38">
        <v>2007</v>
      </c>
      <c r="E308" s="62">
        <f t="shared" si="184"/>
        <v>0</v>
      </c>
      <c r="F308" s="47"/>
      <c r="G308" s="47"/>
      <c r="H308" s="47"/>
      <c r="I308" s="47"/>
      <c r="J308" s="48">
        <f t="shared" si="174"/>
        <v>0</v>
      </c>
      <c r="K308" s="49"/>
      <c r="L308" s="50"/>
      <c r="M308" s="51"/>
      <c r="N308" s="50"/>
      <c r="O308" s="51"/>
      <c r="P308" s="52"/>
      <c r="Q308" s="48">
        <f t="shared" si="185"/>
        <v>0</v>
      </c>
      <c r="R308" s="49"/>
      <c r="S308" s="52"/>
      <c r="T308" s="48">
        <f t="shared" si="186"/>
        <v>0</v>
      </c>
      <c r="U308" s="49"/>
      <c r="V308" s="50"/>
      <c r="W308" s="51"/>
      <c r="X308" s="52"/>
      <c r="Y308" s="53">
        <f t="shared" si="207"/>
        <v>0</v>
      </c>
      <c r="Z308" s="148"/>
      <c r="AA308" s="55"/>
      <c r="AB308" s="148"/>
      <c r="AC308" s="55"/>
      <c r="AD308" s="148"/>
      <c r="AE308" s="55"/>
      <c r="AF308" s="148"/>
      <c r="AG308" s="55"/>
      <c r="AH308" s="148"/>
      <c r="AI308" s="55"/>
      <c r="AJ308" s="148"/>
      <c r="AK308" s="55"/>
      <c r="AL308" s="148"/>
      <c r="AM308" s="55"/>
      <c r="AN308" s="148"/>
      <c r="AO308" s="88"/>
      <c r="AP308" s="95">
        <f t="shared" si="187"/>
        <v>0</v>
      </c>
      <c r="AQ308" s="97"/>
      <c r="AR308" s="92"/>
      <c r="AS308" s="89"/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>
        <f t="shared" si="205"/>
        <v>0</v>
      </c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203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/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/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>
        <f t="shared" si="188"/>
        <v>0</v>
      </c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189"/>
        <v>0</v>
      </c>
      <c r="EZ308" s="51"/>
      <c r="FA308" s="50"/>
      <c r="FB308" s="51"/>
      <c r="FC308" s="52"/>
      <c r="FD308" s="53">
        <f t="shared" si="204"/>
        <v>0</v>
      </c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>
        <f t="shared" si="206"/>
        <v>0</v>
      </c>
      <c r="FR308" s="153"/>
      <c r="FS308" s="150"/>
      <c r="FT308" s="51"/>
      <c r="FU308" s="50"/>
      <c r="FV308" s="51"/>
      <c r="FW308" s="50"/>
      <c r="FX308" s="51"/>
      <c r="FY308" s="50"/>
      <c r="FZ308" s="51"/>
      <c r="GA308" s="50"/>
      <c r="GB308" s="51"/>
      <c r="GC308" s="52"/>
      <c r="GD308" s="53"/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/>
      <c r="GP308" s="136"/>
      <c r="GQ308" s="140"/>
      <c r="GR308" s="51"/>
      <c r="GS308" s="50"/>
      <c r="GT308" s="51"/>
      <c r="GU308" s="50"/>
      <c r="GV308" s="129"/>
      <c r="GW308" s="50"/>
      <c r="GX308" s="51"/>
      <c r="GY308" s="50"/>
      <c r="GZ308" s="51"/>
      <c r="HA308" s="50"/>
      <c r="HB308" s="51"/>
      <c r="HC308" s="52"/>
      <c r="HD308" s="48">
        <f t="shared" si="175"/>
        <v>0</v>
      </c>
      <c r="HE308" s="136"/>
      <c r="HF308" s="140"/>
      <c r="HG308" s="51"/>
      <c r="HH308" s="50"/>
      <c r="HI308" s="51"/>
      <c r="HJ308" s="50"/>
      <c r="HK308" s="129"/>
      <c r="HL308" s="50"/>
      <c r="HM308" s="51"/>
      <c r="HN308" s="50"/>
      <c r="HO308" s="51"/>
      <c r="HP308" s="50"/>
      <c r="HQ308" s="51"/>
      <c r="HR308" s="52"/>
      <c r="HS308" s="48">
        <f t="shared" si="192"/>
        <v>0</v>
      </c>
      <c r="HT308" s="136"/>
      <c r="HU308" s="140"/>
      <c r="HV308" s="51"/>
      <c r="HW308" s="50"/>
      <c r="HX308" s="51"/>
      <c r="HY308" s="50"/>
      <c r="HZ308" s="129"/>
      <c r="IA308" s="50"/>
      <c r="IB308" s="51"/>
      <c r="IC308" s="50"/>
      <c r="ID308" s="51"/>
      <c r="IE308" s="50"/>
      <c r="IF308" s="129"/>
      <c r="IG308" s="50"/>
      <c r="IH308" s="129"/>
      <c r="II308" s="50"/>
      <c r="IJ308" s="51"/>
      <c r="IK308" s="52"/>
      <c r="IL308" s="48">
        <f t="shared" si="201"/>
        <v>0</v>
      </c>
      <c r="IM308" s="136"/>
      <c r="IN308" s="140"/>
      <c r="IO308" s="51"/>
      <c r="IP308" s="52"/>
      <c r="IQ308" s="48">
        <f t="shared" si="190"/>
        <v>0</v>
      </c>
      <c r="IR308" s="51"/>
      <c r="IS308" s="52"/>
      <c r="IT308" s="48">
        <f t="shared" si="173"/>
        <v>0</v>
      </c>
      <c r="IU308" s="136"/>
      <c r="IV308" s="140"/>
      <c r="IW308" s="51"/>
      <c r="IX308" s="50"/>
      <c r="IY308" s="129"/>
      <c r="IZ308" s="50"/>
      <c r="JA308" s="129"/>
      <c r="JB308" s="50"/>
      <c r="JC308" s="51"/>
      <c r="JD308" s="50"/>
      <c r="JE308" s="51"/>
      <c r="JF308" s="50"/>
      <c r="JG308" s="51"/>
      <c r="JH308" s="52"/>
      <c r="JI308" s="48">
        <f t="shared" si="193"/>
        <v>0</v>
      </c>
      <c r="JJ308" s="136"/>
      <c r="JK308" s="140"/>
      <c r="JL308" s="129"/>
      <c r="JM308" s="50"/>
      <c r="JN308" s="51"/>
      <c r="JO308" s="52"/>
      <c r="JP308" s="48">
        <f t="shared" si="191"/>
        <v>0</v>
      </c>
      <c r="JQ308" s="51"/>
      <c r="JR308" s="52"/>
    </row>
    <row r="309" spans="2:278" ht="15" hidden="1" customHeight="1" x14ac:dyDescent="0.3">
      <c r="B309" s="37">
        <v>9823</v>
      </c>
      <c r="C309" s="30" t="s">
        <v>734</v>
      </c>
      <c r="D309" s="38">
        <v>2009</v>
      </c>
      <c r="E309" s="62">
        <f t="shared" si="184"/>
        <v>0</v>
      </c>
      <c r="F309" s="47" t="s">
        <v>409</v>
      </c>
      <c r="G309" s="47"/>
      <c r="H309" s="47" t="s">
        <v>735</v>
      </c>
      <c r="I309" s="47"/>
      <c r="J309" s="48">
        <f t="shared" si="174"/>
        <v>0</v>
      </c>
      <c r="K309" s="49"/>
      <c r="L309" s="50"/>
      <c r="M309" s="51"/>
      <c r="N309" s="50"/>
      <c r="O309" s="51"/>
      <c r="P309" s="52"/>
      <c r="Q309" s="48">
        <f t="shared" si="185"/>
        <v>0</v>
      </c>
      <c r="R309" s="49"/>
      <c r="S309" s="52"/>
      <c r="T309" s="48">
        <f t="shared" si="186"/>
        <v>0</v>
      </c>
      <c r="U309" s="49"/>
      <c r="V309" s="50"/>
      <c r="W309" s="51"/>
      <c r="X309" s="52"/>
      <c r="Y309" s="53">
        <f t="shared" si="207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5">
        <f t="shared" si="187"/>
        <v>0</v>
      </c>
      <c r="AQ309" s="97"/>
      <c r="AR309" s="92"/>
      <c r="AS309" s="89"/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>
        <f t="shared" si="205"/>
        <v>0</v>
      </c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203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/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/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>
        <f t="shared" si="188"/>
        <v>0</v>
      </c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189"/>
        <v>0</v>
      </c>
      <c r="EZ309" s="51"/>
      <c r="FA309" s="50"/>
      <c r="FB309" s="51"/>
      <c r="FC309" s="52"/>
      <c r="FD309" s="53">
        <f t="shared" si="204"/>
        <v>0</v>
      </c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>
        <f t="shared" si="206"/>
        <v>0</v>
      </c>
      <c r="FR309" s="153"/>
      <c r="FS309" s="150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/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/>
      <c r="GP309" s="136"/>
      <c r="GQ309" s="140"/>
      <c r="GR309" s="51"/>
      <c r="GS309" s="50"/>
      <c r="GT309" s="51"/>
      <c r="GU309" s="50"/>
      <c r="GV309" s="129"/>
      <c r="GW309" s="50"/>
      <c r="GX309" s="51"/>
      <c r="GY309" s="50"/>
      <c r="GZ309" s="51"/>
      <c r="HA309" s="50"/>
      <c r="HB309" s="51"/>
      <c r="HC309" s="52"/>
      <c r="HD309" s="48">
        <f t="shared" si="175"/>
        <v>0</v>
      </c>
      <c r="HE309" s="136"/>
      <c r="HF309" s="140"/>
      <c r="HG309" s="51"/>
      <c r="HH309" s="50"/>
      <c r="HI309" s="51"/>
      <c r="HJ309" s="50"/>
      <c r="HK309" s="129"/>
      <c r="HL309" s="50"/>
      <c r="HM309" s="51"/>
      <c r="HN309" s="50"/>
      <c r="HO309" s="51"/>
      <c r="HP309" s="50"/>
      <c r="HQ309" s="51"/>
      <c r="HR309" s="52"/>
      <c r="HS309" s="48">
        <f t="shared" si="192"/>
        <v>0</v>
      </c>
      <c r="HT309" s="136"/>
      <c r="HU309" s="140"/>
      <c r="HV309" s="51"/>
      <c r="HW309" s="50"/>
      <c r="HX309" s="51"/>
      <c r="HY309" s="50"/>
      <c r="HZ309" s="129"/>
      <c r="IA309" s="50"/>
      <c r="IB309" s="51"/>
      <c r="IC309" s="50"/>
      <c r="ID309" s="51"/>
      <c r="IE309" s="50"/>
      <c r="IF309" s="129"/>
      <c r="IG309" s="50"/>
      <c r="IH309" s="129"/>
      <c r="II309" s="50"/>
      <c r="IJ309" s="51"/>
      <c r="IK309" s="52"/>
      <c r="IL309" s="48">
        <f t="shared" si="201"/>
        <v>0</v>
      </c>
      <c r="IM309" s="136"/>
      <c r="IN309" s="140"/>
      <c r="IO309" s="51"/>
      <c r="IP309" s="52"/>
      <c r="IQ309" s="48">
        <f t="shared" si="190"/>
        <v>0</v>
      </c>
      <c r="IR309" s="51"/>
      <c r="IS309" s="52"/>
      <c r="IT309" s="48">
        <f t="shared" ref="IT309:IT372" si="208">IV309+IX309+IZ309+JB309+JD309+JF309+JH309</f>
        <v>0</v>
      </c>
      <c r="IU309" s="136"/>
      <c r="IV309" s="140"/>
      <c r="IW309" s="51"/>
      <c r="IX309" s="50"/>
      <c r="IY309" s="129"/>
      <c r="IZ309" s="50"/>
      <c r="JA309" s="129"/>
      <c r="JB309" s="50"/>
      <c r="JC309" s="51"/>
      <c r="JD309" s="50"/>
      <c r="JE309" s="51"/>
      <c r="JF309" s="50"/>
      <c r="JG309" s="51"/>
      <c r="JH309" s="52"/>
      <c r="JI309" s="48">
        <f t="shared" si="193"/>
        <v>0</v>
      </c>
      <c r="JJ309" s="136"/>
      <c r="JK309" s="140"/>
      <c r="JL309" s="129"/>
      <c r="JM309" s="50"/>
      <c r="JN309" s="51"/>
      <c r="JO309" s="52"/>
      <c r="JP309" s="48">
        <f t="shared" si="191"/>
        <v>0</v>
      </c>
      <c r="JQ309" s="51"/>
      <c r="JR309" s="52"/>
    </row>
    <row r="310" spans="2:278" ht="15" hidden="1" customHeight="1" x14ac:dyDescent="0.3">
      <c r="B310" s="37">
        <v>9389</v>
      </c>
      <c r="C310" s="30" t="s">
        <v>815</v>
      </c>
      <c r="D310" s="38">
        <v>2010</v>
      </c>
      <c r="E310" s="62">
        <f t="shared" si="184"/>
        <v>0</v>
      </c>
      <c r="F310" s="47" t="s">
        <v>529</v>
      </c>
      <c r="G310" s="47"/>
      <c r="H310" s="47" t="s">
        <v>716</v>
      </c>
      <c r="I310" s="47"/>
      <c r="J310" s="48">
        <f t="shared" ref="J310:J373" si="209">L310+N310+P310</f>
        <v>0</v>
      </c>
      <c r="K310" s="49"/>
      <c r="L310" s="50"/>
      <c r="M310" s="51"/>
      <c r="N310" s="50"/>
      <c r="O310" s="51"/>
      <c r="P310" s="52"/>
      <c r="Q310" s="48">
        <f t="shared" si="185"/>
        <v>0</v>
      </c>
      <c r="R310" s="49"/>
      <c r="S310" s="52"/>
      <c r="T310" s="48">
        <f t="shared" si="186"/>
        <v>0</v>
      </c>
      <c r="U310" s="49"/>
      <c r="V310" s="50"/>
      <c r="W310" s="51"/>
      <c r="X310" s="52"/>
      <c r="Y310" s="53">
        <f t="shared" si="207"/>
        <v>0</v>
      </c>
      <c r="Z310" s="54"/>
      <c r="AA310" s="55"/>
      <c r="AB310" s="54"/>
      <c r="AC310" s="55"/>
      <c r="AD310" s="54"/>
      <c r="AE310" s="55"/>
      <c r="AF310" s="148"/>
      <c r="AG310" s="55"/>
      <c r="AH310" s="54"/>
      <c r="AI310" s="55"/>
      <c r="AJ310" s="105"/>
      <c r="AK310" s="55"/>
      <c r="AL310" s="117"/>
      <c r="AM310" s="55"/>
      <c r="AN310" s="54"/>
      <c r="AO310" s="88"/>
      <c r="AP310" s="95">
        <f t="shared" si="187"/>
        <v>0</v>
      </c>
      <c r="AQ310" s="97"/>
      <c r="AR310" s="92"/>
      <c r="AS310" s="89"/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>
        <f t="shared" si="205"/>
        <v>0</v>
      </c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203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/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/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>
        <f t="shared" si="188"/>
        <v>0</v>
      </c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1"/>
      <c r="ET310" s="50"/>
      <c r="EU310" s="51"/>
      <c r="EV310" s="50"/>
      <c r="EW310" s="51"/>
      <c r="EX310" s="52"/>
      <c r="EY310" s="53">
        <f t="shared" si="189"/>
        <v>0</v>
      </c>
      <c r="EZ310" s="51"/>
      <c r="FA310" s="50"/>
      <c r="FB310" s="51"/>
      <c r="FC310" s="52"/>
      <c r="FD310" s="53">
        <f t="shared" si="204"/>
        <v>0</v>
      </c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>
        <f t="shared" si="206"/>
        <v>0</v>
      </c>
      <c r="FR310" s="153"/>
      <c r="FS310" s="150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/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/>
      <c r="GP310" s="136"/>
      <c r="GQ310" s="140"/>
      <c r="GR310" s="51"/>
      <c r="GS310" s="50"/>
      <c r="GT310" s="51"/>
      <c r="GU310" s="50"/>
      <c r="GV310" s="129"/>
      <c r="GW310" s="50"/>
      <c r="GX310" s="51"/>
      <c r="GY310" s="50"/>
      <c r="GZ310" s="51"/>
      <c r="HA310" s="50"/>
      <c r="HB310" s="51"/>
      <c r="HC310" s="52"/>
      <c r="HD310" s="48">
        <f t="shared" si="175"/>
        <v>0</v>
      </c>
      <c r="HE310" s="136"/>
      <c r="HF310" s="140"/>
      <c r="HG310" s="51"/>
      <c r="HH310" s="50"/>
      <c r="HI310" s="51"/>
      <c r="HJ310" s="50"/>
      <c r="HK310" s="129"/>
      <c r="HL310" s="50"/>
      <c r="HM310" s="51"/>
      <c r="HN310" s="50"/>
      <c r="HO310" s="51"/>
      <c r="HP310" s="50"/>
      <c r="HQ310" s="51"/>
      <c r="HR310" s="52"/>
      <c r="HS310" s="48">
        <f t="shared" si="192"/>
        <v>0</v>
      </c>
      <c r="HT310" s="136"/>
      <c r="HU310" s="140"/>
      <c r="HV310" s="51"/>
      <c r="HW310" s="50"/>
      <c r="HX310" s="51"/>
      <c r="HY310" s="50"/>
      <c r="HZ310" s="129"/>
      <c r="IA310" s="50"/>
      <c r="IB310" s="51"/>
      <c r="IC310" s="50"/>
      <c r="ID310" s="51"/>
      <c r="IE310" s="50"/>
      <c r="IF310" s="129"/>
      <c r="IG310" s="50"/>
      <c r="IH310" s="129"/>
      <c r="II310" s="50"/>
      <c r="IJ310" s="51"/>
      <c r="IK310" s="52"/>
      <c r="IL310" s="48">
        <f t="shared" si="201"/>
        <v>0</v>
      </c>
      <c r="IM310" s="136"/>
      <c r="IN310" s="140"/>
      <c r="IO310" s="51"/>
      <c r="IP310" s="52"/>
      <c r="IQ310" s="48">
        <f t="shared" si="190"/>
        <v>0</v>
      </c>
      <c r="IR310" s="51"/>
      <c r="IS310" s="52"/>
      <c r="IT310" s="48">
        <f t="shared" si="208"/>
        <v>0</v>
      </c>
      <c r="IU310" s="136"/>
      <c r="IV310" s="140"/>
      <c r="IW310" s="51"/>
      <c r="IX310" s="50"/>
      <c r="IY310" s="129"/>
      <c r="IZ310" s="50"/>
      <c r="JA310" s="129"/>
      <c r="JB310" s="50"/>
      <c r="JC310" s="51"/>
      <c r="JD310" s="50"/>
      <c r="JE310" s="51"/>
      <c r="JF310" s="50"/>
      <c r="JG310" s="51"/>
      <c r="JH310" s="52"/>
      <c r="JI310" s="48">
        <f t="shared" si="193"/>
        <v>0</v>
      </c>
      <c r="JJ310" s="136"/>
      <c r="JK310" s="140"/>
      <c r="JL310" s="129"/>
      <c r="JM310" s="50"/>
      <c r="JN310" s="51"/>
      <c r="JO310" s="52"/>
      <c r="JP310" s="48">
        <f t="shared" si="191"/>
        <v>0</v>
      </c>
      <c r="JQ310" s="51"/>
      <c r="JR310" s="52"/>
    </row>
    <row r="311" spans="2:278" ht="15" hidden="1" customHeight="1" x14ac:dyDescent="0.3">
      <c r="B311" s="37">
        <v>7166</v>
      </c>
      <c r="C311" s="30" t="s">
        <v>784</v>
      </c>
      <c r="D311" s="38">
        <v>2009</v>
      </c>
      <c r="E311" s="62">
        <f t="shared" si="184"/>
        <v>0</v>
      </c>
      <c r="F311" s="47" t="s">
        <v>785</v>
      </c>
      <c r="G311" s="47"/>
      <c r="H311" s="47" t="s">
        <v>786</v>
      </c>
      <c r="I311" s="47"/>
      <c r="J311" s="48">
        <f t="shared" si="209"/>
        <v>0</v>
      </c>
      <c r="K311" s="49"/>
      <c r="L311" s="50"/>
      <c r="M311" s="51"/>
      <c r="N311" s="50"/>
      <c r="O311" s="51"/>
      <c r="P311" s="52"/>
      <c r="Q311" s="48">
        <f t="shared" si="185"/>
        <v>0</v>
      </c>
      <c r="R311" s="49"/>
      <c r="S311" s="52"/>
      <c r="T311" s="48">
        <f t="shared" si="186"/>
        <v>0</v>
      </c>
      <c r="U311" s="49"/>
      <c r="V311" s="50"/>
      <c r="W311" s="51"/>
      <c r="X311" s="52"/>
      <c r="Y311" s="53">
        <f t="shared" si="207"/>
        <v>0</v>
      </c>
      <c r="Z311" s="117"/>
      <c r="AA311" s="55"/>
      <c r="AB311" s="117"/>
      <c r="AC311" s="55"/>
      <c r="AD311" s="117"/>
      <c r="AE311" s="55"/>
      <c r="AF311" s="117"/>
      <c r="AG311" s="55"/>
      <c r="AH311" s="117"/>
      <c r="AI311" s="55"/>
      <c r="AJ311" s="117"/>
      <c r="AK311" s="55"/>
      <c r="AL311" s="117"/>
      <c r="AM311" s="55"/>
      <c r="AN311" s="117"/>
      <c r="AO311" s="88"/>
      <c r="AP311" s="95">
        <f t="shared" si="187"/>
        <v>0</v>
      </c>
      <c r="AQ311" s="97"/>
      <c r="AR311" s="92"/>
      <c r="AS311" s="89"/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>
        <f t="shared" si="205"/>
        <v>0</v>
      </c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203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/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/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>
        <f t="shared" si="188"/>
        <v>0</v>
      </c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1"/>
      <c r="ET311" s="50"/>
      <c r="EU311" s="51"/>
      <c r="EV311" s="50"/>
      <c r="EW311" s="51"/>
      <c r="EX311" s="52"/>
      <c r="EY311" s="53">
        <f t="shared" si="189"/>
        <v>0</v>
      </c>
      <c r="EZ311" s="51"/>
      <c r="FA311" s="50"/>
      <c r="FB311" s="51"/>
      <c r="FC311" s="52"/>
      <c r="FD311" s="53">
        <f t="shared" si="204"/>
        <v>0</v>
      </c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>
        <f t="shared" si="206"/>
        <v>0</v>
      </c>
      <c r="FR311" s="153"/>
      <c r="FS311" s="150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/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/>
      <c r="GP311" s="136"/>
      <c r="GQ311" s="140"/>
      <c r="GR311" s="51"/>
      <c r="GS311" s="50"/>
      <c r="GT311" s="51"/>
      <c r="GU311" s="50"/>
      <c r="GV311" s="129"/>
      <c r="GW311" s="50"/>
      <c r="GX311" s="51"/>
      <c r="GY311" s="50"/>
      <c r="GZ311" s="51"/>
      <c r="HA311" s="50"/>
      <c r="HB311" s="51"/>
      <c r="HC311" s="52"/>
      <c r="HD311" s="48">
        <f t="shared" si="175"/>
        <v>0</v>
      </c>
      <c r="HE311" s="136"/>
      <c r="HF311" s="140"/>
      <c r="HG311" s="51"/>
      <c r="HH311" s="50"/>
      <c r="HI311" s="51"/>
      <c r="HJ311" s="50"/>
      <c r="HK311" s="129"/>
      <c r="HL311" s="50"/>
      <c r="HM311" s="51"/>
      <c r="HN311" s="50"/>
      <c r="HO311" s="51"/>
      <c r="HP311" s="50"/>
      <c r="HQ311" s="51"/>
      <c r="HR311" s="52"/>
      <c r="HS311" s="48">
        <f t="shared" si="192"/>
        <v>0</v>
      </c>
      <c r="HT311" s="136"/>
      <c r="HU311" s="140"/>
      <c r="HV311" s="51"/>
      <c r="HW311" s="50"/>
      <c r="HX311" s="51"/>
      <c r="HY311" s="50"/>
      <c r="HZ311" s="129"/>
      <c r="IA311" s="50"/>
      <c r="IB311" s="51"/>
      <c r="IC311" s="50"/>
      <c r="ID311" s="51"/>
      <c r="IE311" s="50"/>
      <c r="IF311" s="129"/>
      <c r="IG311" s="50"/>
      <c r="IH311" s="129"/>
      <c r="II311" s="50"/>
      <c r="IJ311" s="51"/>
      <c r="IK311" s="52"/>
      <c r="IL311" s="48">
        <f t="shared" si="201"/>
        <v>0</v>
      </c>
      <c r="IM311" s="136"/>
      <c r="IN311" s="140"/>
      <c r="IO311" s="51"/>
      <c r="IP311" s="52"/>
      <c r="IQ311" s="48">
        <f t="shared" si="190"/>
        <v>0</v>
      </c>
      <c r="IR311" s="51"/>
      <c r="IS311" s="52"/>
      <c r="IT311" s="48">
        <f t="shared" si="208"/>
        <v>0</v>
      </c>
      <c r="IU311" s="136"/>
      <c r="IV311" s="140"/>
      <c r="IW311" s="51"/>
      <c r="IX311" s="50"/>
      <c r="IY311" s="129"/>
      <c r="IZ311" s="50"/>
      <c r="JA311" s="129"/>
      <c r="JB311" s="50"/>
      <c r="JC311" s="51"/>
      <c r="JD311" s="50"/>
      <c r="JE311" s="51"/>
      <c r="JF311" s="50"/>
      <c r="JG311" s="51"/>
      <c r="JH311" s="52"/>
      <c r="JI311" s="48">
        <f t="shared" si="193"/>
        <v>0</v>
      </c>
      <c r="JJ311" s="136"/>
      <c r="JK311" s="140"/>
      <c r="JL311" s="129"/>
      <c r="JM311" s="50"/>
      <c r="JN311" s="51"/>
      <c r="JO311" s="52"/>
      <c r="JP311" s="48">
        <f t="shared" si="191"/>
        <v>0</v>
      </c>
      <c r="JQ311" s="51"/>
      <c r="JR311" s="52"/>
    </row>
    <row r="312" spans="2:278" ht="15" hidden="1" customHeight="1" x14ac:dyDescent="0.3">
      <c r="B312" s="37">
        <v>6416</v>
      </c>
      <c r="C312" s="30" t="s">
        <v>382</v>
      </c>
      <c r="D312" s="38">
        <v>2007</v>
      </c>
      <c r="E312" s="62">
        <f t="shared" si="184"/>
        <v>0</v>
      </c>
      <c r="F312" s="47"/>
      <c r="G312" s="47"/>
      <c r="H312" s="47"/>
      <c r="I312" s="47"/>
      <c r="J312" s="48">
        <f t="shared" si="209"/>
        <v>0</v>
      </c>
      <c r="K312" s="49"/>
      <c r="L312" s="50"/>
      <c r="M312" s="51"/>
      <c r="N312" s="50"/>
      <c r="O312" s="51"/>
      <c r="P312" s="52"/>
      <c r="Q312" s="48">
        <f t="shared" si="185"/>
        <v>0</v>
      </c>
      <c r="R312" s="49"/>
      <c r="S312" s="52"/>
      <c r="T312" s="48">
        <f t="shared" si="186"/>
        <v>0</v>
      </c>
      <c r="U312" s="49"/>
      <c r="V312" s="50"/>
      <c r="W312" s="51"/>
      <c r="X312" s="52"/>
      <c r="Y312" s="53">
        <f t="shared" si="207"/>
        <v>0</v>
      </c>
      <c r="Z312" s="148"/>
      <c r="AA312" s="55"/>
      <c r="AB312" s="148"/>
      <c r="AC312" s="55"/>
      <c r="AD312" s="148"/>
      <c r="AE312" s="55"/>
      <c r="AF312" s="148"/>
      <c r="AG312" s="55"/>
      <c r="AH312" s="148"/>
      <c r="AI312" s="55"/>
      <c r="AJ312" s="148"/>
      <c r="AK312" s="55"/>
      <c r="AL312" s="148"/>
      <c r="AM312" s="55"/>
      <c r="AN312" s="148"/>
      <c r="AO312" s="88"/>
      <c r="AP312" s="95">
        <f t="shared" si="187"/>
        <v>0</v>
      </c>
      <c r="AQ312" s="97"/>
      <c r="AR312" s="92"/>
      <c r="AS312" s="89"/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>
        <f t="shared" si="205"/>
        <v>0</v>
      </c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203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/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/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>
        <f t="shared" si="188"/>
        <v>0</v>
      </c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0"/>
      <c r="ET312" s="50"/>
      <c r="EU312" s="50"/>
      <c r="EV312" s="50"/>
      <c r="EW312" s="51"/>
      <c r="EX312" s="52"/>
      <c r="EY312" s="53">
        <f t="shared" si="189"/>
        <v>0</v>
      </c>
      <c r="EZ312" s="51"/>
      <c r="FA312" s="50"/>
      <c r="FB312" s="51"/>
      <c r="FC312" s="52"/>
      <c r="FD312" s="53">
        <f t="shared" si="204"/>
        <v>0</v>
      </c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>
        <f t="shared" si="206"/>
        <v>0</v>
      </c>
      <c r="FR312" s="153"/>
      <c r="FS312" s="150"/>
      <c r="FT312" s="51"/>
      <c r="FU312" s="50"/>
      <c r="FV312" s="51"/>
      <c r="FW312" s="50"/>
      <c r="FX312" s="51"/>
      <c r="FY312" s="50"/>
      <c r="FZ312" s="51"/>
      <c r="GA312" s="50"/>
      <c r="GB312" s="51"/>
      <c r="GC312" s="52"/>
      <c r="GD312" s="53"/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/>
      <c r="GP312" s="136"/>
      <c r="GQ312" s="140"/>
      <c r="GR312" s="51"/>
      <c r="GS312" s="50"/>
      <c r="GT312" s="51"/>
      <c r="GU312" s="50"/>
      <c r="GV312" s="129"/>
      <c r="GW312" s="50"/>
      <c r="GX312" s="51"/>
      <c r="GY312" s="50"/>
      <c r="GZ312" s="51"/>
      <c r="HA312" s="50"/>
      <c r="HB312" s="51"/>
      <c r="HC312" s="52"/>
      <c r="HD312" s="48">
        <f t="shared" si="175"/>
        <v>0</v>
      </c>
      <c r="HE312" s="136"/>
      <c r="HF312" s="140"/>
      <c r="HG312" s="51"/>
      <c r="HH312" s="50"/>
      <c r="HI312" s="51"/>
      <c r="HJ312" s="50"/>
      <c r="HK312" s="129"/>
      <c r="HL312" s="50"/>
      <c r="HM312" s="51"/>
      <c r="HN312" s="50"/>
      <c r="HO312" s="51"/>
      <c r="HP312" s="50"/>
      <c r="HQ312" s="51"/>
      <c r="HR312" s="52"/>
      <c r="HS312" s="48">
        <f t="shared" si="192"/>
        <v>0</v>
      </c>
      <c r="HT312" s="136"/>
      <c r="HU312" s="140"/>
      <c r="HV312" s="51"/>
      <c r="HW312" s="50"/>
      <c r="HX312" s="51"/>
      <c r="HY312" s="50"/>
      <c r="HZ312" s="129"/>
      <c r="IA312" s="50"/>
      <c r="IB312" s="51"/>
      <c r="IC312" s="50"/>
      <c r="ID312" s="51"/>
      <c r="IE312" s="50"/>
      <c r="IF312" s="129"/>
      <c r="IG312" s="50"/>
      <c r="IH312" s="129"/>
      <c r="II312" s="50"/>
      <c r="IJ312" s="51"/>
      <c r="IK312" s="52"/>
      <c r="IL312" s="48">
        <f t="shared" si="201"/>
        <v>0</v>
      </c>
      <c r="IM312" s="136"/>
      <c r="IN312" s="140"/>
      <c r="IO312" s="51"/>
      <c r="IP312" s="52"/>
      <c r="IQ312" s="48">
        <f t="shared" si="190"/>
        <v>0</v>
      </c>
      <c r="IR312" s="51"/>
      <c r="IS312" s="52"/>
      <c r="IT312" s="48">
        <f t="shared" si="208"/>
        <v>0</v>
      </c>
      <c r="IU312" s="136"/>
      <c r="IV312" s="140"/>
      <c r="IW312" s="51"/>
      <c r="IX312" s="50"/>
      <c r="IY312" s="129"/>
      <c r="IZ312" s="50"/>
      <c r="JA312" s="129"/>
      <c r="JB312" s="50"/>
      <c r="JC312" s="51"/>
      <c r="JD312" s="50"/>
      <c r="JE312" s="51"/>
      <c r="JF312" s="50"/>
      <c r="JG312" s="51"/>
      <c r="JH312" s="52"/>
      <c r="JI312" s="48">
        <f t="shared" si="193"/>
        <v>0</v>
      </c>
      <c r="JJ312" s="136"/>
      <c r="JK312" s="140"/>
      <c r="JL312" s="129"/>
      <c r="JM312" s="50"/>
      <c r="JN312" s="51"/>
      <c r="JO312" s="52"/>
      <c r="JP312" s="48">
        <f t="shared" si="191"/>
        <v>0</v>
      </c>
      <c r="JQ312" s="51"/>
      <c r="JR312" s="52"/>
    </row>
    <row r="313" spans="2:278" ht="15" hidden="1" customHeight="1" x14ac:dyDescent="0.3">
      <c r="B313" s="37">
        <v>7125</v>
      </c>
      <c r="C313" s="30" t="s">
        <v>265</v>
      </c>
      <c r="D313" s="38">
        <v>2009</v>
      </c>
      <c r="E313" s="62">
        <f t="shared" si="184"/>
        <v>0</v>
      </c>
      <c r="F313" s="47"/>
      <c r="G313" s="47"/>
      <c r="H313" s="47"/>
      <c r="I313" s="47"/>
      <c r="J313" s="48">
        <f t="shared" si="209"/>
        <v>0</v>
      </c>
      <c r="K313" s="49"/>
      <c r="L313" s="50"/>
      <c r="M313" s="51"/>
      <c r="N313" s="50"/>
      <c r="O313" s="51"/>
      <c r="P313" s="52"/>
      <c r="Q313" s="48">
        <f t="shared" si="185"/>
        <v>0</v>
      </c>
      <c r="R313" s="49"/>
      <c r="S313" s="52"/>
      <c r="T313" s="48">
        <f t="shared" si="186"/>
        <v>0</v>
      </c>
      <c r="U313" s="49"/>
      <c r="V313" s="50"/>
      <c r="W313" s="51"/>
      <c r="X313" s="52"/>
      <c r="Y313" s="53">
        <f t="shared" si="207"/>
        <v>0</v>
      </c>
      <c r="Z313" s="54"/>
      <c r="AA313" s="55"/>
      <c r="AB313" s="54"/>
      <c r="AC313" s="55"/>
      <c r="AD313" s="54"/>
      <c r="AE313" s="55"/>
      <c r="AF313" s="54"/>
      <c r="AG313" s="55"/>
      <c r="AH313" s="110"/>
      <c r="AI313" s="55"/>
      <c r="AJ313" s="54"/>
      <c r="AK313" s="55"/>
      <c r="AL313" s="54"/>
      <c r="AM313" s="55"/>
      <c r="AN313" s="54"/>
      <c r="AO313" s="88"/>
      <c r="AP313" s="95">
        <f t="shared" si="187"/>
        <v>0</v>
      </c>
      <c r="AQ313" s="97"/>
      <c r="AR313" s="92"/>
      <c r="AS313" s="89"/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>
        <f t="shared" si="205"/>
        <v>0</v>
      </c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203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/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/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>
        <f t="shared" si="188"/>
        <v>0</v>
      </c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1"/>
      <c r="ET313" s="50"/>
      <c r="EU313" s="51"/>
      <c r="EV313" s="50"/>
      <c r="EW313" s="51"/>
      <c r="EX313" s="52"/>
      <c r="EY313" s="53">
        <f t="shared" si="189"/>
        <v>0</v>
      </c>
      <c r="EZ313" s="51"/>
      <c r="FA313" s="50"/>
      <c r="FB313" s="51"/>
      <c r="FC313" s="52"/>
      <c r="FD313" s="53">
        <f t="shared" si="204"/>
        <v>0</v>
      </c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>
        <f t="shared" si="206"/>
        <v>0</v>
      </c>
      <c r="FR313" s="153"/>
      <c r="FS313" s="150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/>
      <c r="GE313" s="51"/>
      <c r="GF313" s="50"/>
      <c r="GG313" s="51"/>
      <c r="GH313" s="50"/>
      <c r="GI313" s="51"/>
      <c r="GJ313" s="50"/>
      <c r="GK313" s="51"/>
      <c r="GL313" s="50"/>
      <c r="GM313" s="51"/>
      <c r="GN313" s="52"/>
      <c r="GO313" s="48"/>
      <c r="GP313" s="136"/>
      <c r="GQ313" s="140"/>
      <c r="GR313" s="51"/>
      <c r="GS313" s="50"/>
      <c r="GT313" s="51"/>
      <c r="GU313" s="50"/>
      <c r="GV313" s="129"/>
      <c r="GW313" s="50"/>
      <c r="GX313" s="51"/>
      <c r="GY313" s="50"/>
      <c r="GZ313" s="51"/>
      <c r="HA313" s="50"/>
      <c r="HB313" s="51"/>
      <c r="HC313" s="52"/>
      <c r="HD313" s="48">
        <f t="shared" si="175"/>
        <v>0</v>
      </c>
      <c r="HE313" s="136"/>
      <c r="HF313" s="140"/>
      <c r="HG313" s="51"/>
      <c r="HH313" s="50"/>
      <c r="HI313" s="51"/>
      <c r="HJ313" s="50"/>
      <c r="HK313" s="129"/>
      <c r="HL313" s="50"/>
      <c r="HM313" s="51"/>
      <c r="HN313" s="50"/>
      <c r="HO313" s="51"/>
      <c r="HP313" s="50"/>
      <c r="HQ313" s="51"/>
      <c r="HR313" s="52"/>
      <c r="HS313" s="48">
        <f t="shared" si="192"/>
        <v>0</v>
      </c>
      <c r="HT313" s="136"/>
      <c r="HU313" s="140"/>
      <c r="HV313" s="51"/>
      <c r="HW313" s="50"/>
      <c r="HX313" s="51"/>
      <c r="HY313" s="50"/>
      <c r="HZ313" s="129"/>
      <c r="IA313" s="50"/>
      <c r="IB313" s="51"/>
      <c r="IC313" s="50"/>
      <c r="ID313" s="51"/>
      <c r="IE313" s="50"/>
      <c r="IF313" s="129"/>
      <c r="IG313" s="50"/>
      <c r="IH313" s="129"/>
      <c r="II313" s="50"/>
      <c r="IJ313" s="51"/>
      <c r="IK313" s="52"/>
      <c r="IL313" s="48">
        <f t="shared" si="201"/>
        <v>0</v>
      </c>
      <c r="IM313" s="136"/>
      <c r="IN313" s="140"/>
      <c r="IO313" s="51"/>
      <c r="IP313" s="52"/>
      <c r="IQ313" s="48">
        <f t="shared" si="190"/>
        <v>0</v>
      </c>
      <c r="IR313" s="51"/>
      <c r="IS313" s="52"/>
      <c r="IT313" s="48">
        <f t="shared" si="208"/>
        <v>0</v>
      </c>
      <c r="IU313" s="136"/>
      <c r="IV313" s="140"/>
      <c r="IW313" s="51"/>
      <c r="IX313" s="50"/>
      <c r="IY313" s="129"/>
      <c r="IZ313" s="50"/>
      <c r="JA313" s="129"/>
      <c r="JB313" s="50"/>
      <c r="JC313" s="51"/>
      <c r="JD313" s="50"/>
      <c r="JE313" s="51"/>
      <c r="JF313" s="50"/>
      <c r="JG313" s="51"/>
      <c r="JH313" s="52"/>
      <c r="JI313" s="48">
        <f t="shared" si="193"/>
        <v>0</v>
      </c>
      <c r="JJ313" s="136"/>
      <c r="JK313" s="140"/>
      <c r="JL313" s="129"/>
      <c r="JM313" s="50"/>
      <c r="JN313" s="51"/>
      <c r="JO313" s="52"/>
      <c r="JP313" s="48">
        <f t="shared" si="191"/>
        <v>0</v>
      </c>
      <c r="JQ313" s="51"/>
      <c r="JR313" s="52"/>
    </row>
    <row r="314" spans="2:278" ht="15" hidden="1" customHeight="1" x14ac:dyDescent="0.3">
      <c r="B314" s="37">
        <v>6830</v>
      </c>
      <c r="C314" s="30" t="s">
        <v>294</v>
      </c>
      <c r="D314" s="38">
        <v>2008</v>
      </c>
      <c r="E314" s="62">
        <f t="shared" si="184"/>
        <v>0</v>
      </c>
      <c r="F314" s="47"/>
      <c r="G314" s="47"/>
      <c r="H314" s="47"/>
      <c r="I314" s="47"/>
      <c r="J314" s="48">
        <f t="shared" si="209"/>
        <v>0</v>
      </c>
      <c r="K314" s="49"/>
      <c r="L314" s="50"/>
      <c r="M314" s="51"/>
      <c r="N314" s="50"/>
      <c r="O314" s="51"/>
      <c r="P314" s="52"/>
      <c r="Q314" s="48">
        <f t="shared" si="185"/>
        <v>0</v>
      </c>
      <c r="R314" s="49"/>
      <c r="S314" s="52"/>
      <c r="T314" s="48">
        <f t="shared" si="186"/>
        <v>0</v>
      </c>
      <c r="U314" s="49"/>
      <c r="V314" s="50"/>
      <c r="W314" s="51"/>
      <c r="X314" s="52"/>
      <c r="Y314" s="53">
        <f t="shared" si="207"/>
        <v>0</v>
      </c>
      <c r="Z314" s="120"/>
      <c r="AA314" s="55"/>
      <c r="AB314" s="120"/>
      <c r="AC314" s="55"/>
      <c r="AD314" s="120"/>
      <c r="AE314" s="55"/>
      <c r="AF314" s="120"/>
      <c r="AG314" s="55"/>
      <c r="AH314" s="120"/>
      <c r="AI314" s="55"/>
      <c r="AJ314" s="120"/>
      <c r="AK314" s="55"/>
      <c r="AL314" s="120"/>
      <c r="AM314" s="55"/>
      <c r="AN314" s="120"/>
      <c r="AO314" s="88"/>
      <c r="AP314" s="95">
        <f t="shared" si="187"/>
        <v>0</v>
      </c>
      <c r="AQ314" s="97"/>
      <c r="AR314" s="92"/>
      <c r="AS314" s="89"/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>
        <f t="shared" si="205"/>
        <v>0</v>
      </c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12"/>
      <c r="BQ314" s="13">
        <f t="shared" si="203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/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/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>
        <f t="shared" si="188"/>
        <v>0</v>
      </c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0"/>
      <c r="ET314" s="50"/>
      <c r="EU314" s="50"/>
      <c r="EV314" s="50"/>
      <c r="EW314" s="51"/>
      <c r="EX314" s="52"/>
      <c r="EY314" s="53">
        <f t="shared" si="189"/>
        <v>0</v>
      </c>
      <c r="EZ314" s="51"/>
      <c r="FA314" s="50"/>
      <c r="FB314" s="51"/>
      <c r="FC314" s="52"/>
      <c r="FD314" s="53">
        <f t="shared" si="204"/>
        <v>0</v>
      </c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>
        <f t="shared" si="206"/>
        <v>0</v>
      </c>
      <c r="FR314" s="153"/>
      <c r="FS314" s="150"/>
      <c r="FT314" s="51"/>
      <c r="FU314" s="50"/>
      <c r="FV314" s="51"/>
      <c r="FW314" s="50"/>
      <c r="FX314" s="51"/>
      <c r="FY314" s="50"/>
      <c r="FZ314" s="51"/>
      <c r="GA314" s="50"/>
      <c r="GB314" s="51"/>
      <c r="GC314" s="52"/>
      <c r="GD314" s="53"/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/>
      <c r="GP314" s="136"/>
      <c r="GQ314" s="140"/>
      <c r="GR314" s="51"/>
      <c r="GS314" s="50"/>
      <c r="GT314" s="51"/>
      <c r="GU314" s="50"/>
      <c r="GV314" s="129"/>
      <c r="GW314" s="50"/>
      <c r="GX314" s="51"/>
      <c r="GY314" s="50"/>
      <c r="GZ314" s="51"/>
      <c r="HA314" s="50"/>
      <c r="HB314" s="51"/>
      <c r="HC314" s="52"/>
      <c r="HD314" s="48">
        <f t="shared" si="175"/>
        <v>0</v>
      </c>
      <c r="HE314" s="136"/>
      <c r="HF314" s="140"/>
      <c r="HG314" s="51"/>
      <c r="HH314" s="50"/>
      <c r="HI314" s="51"/>
      <c r="HJ314" s="50"/>
      <c r="HK314" s="129"/>
      <c r="HL314" s="50"/>
      <c r="HM314" s="51"/>
      <c r="HN314" s="50"/>
      <c r="HO314" s="51"/>
      <c r="HP314" s="50"/>
      <c r="HQ314" s="51"/>
      <c r="HR314" s="52"/>
      <c r="HS314" s="48">
        <f t="shared" si="192"/>
        <v>0</v>
      </c>
      <c r="HT314" s="136"/>
      <c r="HU314" s="140"/>
      <c r="HV314" s="51"/>
      <c r="HW314" s="50"/>
      <c r="HX314" s="51"/>
      <c r="HY314" s="50"/>
      <c r="HZ314" s="129"/>
      <c r="IA314" s="50"/>
      <c r="IB314" s="51"/>
      <c r="IC314" s="50"/>
      <c r="ID314" s="51"/>
      <c r="IE314" s="50"/>
      <c r="IF314" s="129"/>
      <c r="IG314" s="50"/>
      <c r="IH314" s="129"/>
      <c r="II314" s="50"/>
      <c r="IJ314" s="51"/>
      <c r="IK314" s="52"/>
      <c r="IL314" s="48">
        <f t="shared" si="201"/>
        <v>0</v>
      </c>
      <c r="IM314" s="136"/>
      <c r="IN314" s="140"/>
      <c r="IO314" s="51"/>
      <c r="IP314" s="52"/>
      <c r="IQ314" s="48">
        <f t="shared" si="190"/>
        <v>0</v>
      </c>
      <c r="IR314" s="51"/>
      <c r="IS314" s="52"/>
      <c r="IT314" s="48">
        <f t="shared" si="208"/>
        <v>0</v>
      </c>
      <c r="IU314" s="136"/>
      <c r="IV314" s="140"/>
      <c r="IW314" s="51"/>
      <c r="IX314" s="50"/>
      <c r="IY314" s="129"/>
      <c r="IZ314" s="50"/>
      <c r="JA314" s="129"/>
      <c r="JB314" s="50"/>
      <c r="JC314" s="51"/>
      <c r="JD314" s="50"/>
      <c r="JE314" s="51"/>
      <c r="JF314" s="50"/>
      <c r="JG314" s="51"/>
      <c r="JH314" s="52"/>
      <c r="JI314" s="48">
        <f t="shared" si="193"/>
        <v>0</v>
      </c>
      <c r="JJ314" s="136"/>
      <c r="JK314" s="140"/>
      <c r="JL314" s="129"/>
      <c r="JM314" s="50"/>
      <c r="JN314" s="51"/>
      <c r="JO314" s="52"/>
      <c r="JP314" s="48">
        <f t="shared" si="191"/>
        <v>0</v>
      </c>
      <c r="JQ314" s="51"/>
      <c r="JR314" s="52"/>
    </row>
    <row r="315" spans="2:278" ht="15" hidden="1" customHeight="1" x14ac:dyDescent="0.3">
      <c r="B315" s="37">
        <v>6795</v>
      </c>
      <c r="C315" s="30" t="s">
        <v>125</v>
      </c>
      <c r="D315" s="38">
        <v>2007</v>
      </c>
      <c r="E315" s="62">
        <f t="shared" si="184"/>
        <v>0</v>
      </c>
      <c r="F315" s="47"/>
      <c r="G315" s="47"/>
      <c r="H315" s="47"/>
      <c r="I315" s="47"/>
      <c r="J315" s="48">
        <f t="shared" si="209"/>
        <v>0</v>
      </c>
      <c r="K315" s="49"/>
      <c r="L315" s="50"/>
      <c r="M315" s="51"/>
      <c r="N315" s="50"/>
      <c r="O315" s="51"/>
      <c r="P315" s="52"/>
      <c r="Q315" s="48">
        <f t="shared" si="185"/>
        <v>0</v>
      </c>
      <c r="R315" s="49"/>
      <c r="S315" s="52"/>
      <c r="T315" s="48">
        <f t="shared" si="186"/>
        <v>0</v>
      </c>
      <c r="U315" s="49"/>
      <c r="V315" s="50"/>
      <c r="W315" s="51"/>
      <c r="X315" s="52"/>
      <c r="Y315" s="53">
        <f t="shared" si="207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7"/>
      <c r="AM315" s="55"/>
      <c r="AN315" s="54"/>
      <c r="AO315" s="88"/>
      <c r="AP315" s="95">
        <f t="shared" si="187"/>
        <v>0</v>
      </c>
      <c r="AQ315" s="97"/>
      <c r="AR315" s="92"/>
      <c r="AS315" s="89"/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>
        <f t="shared" si="205"/>
        <v>0</v>
      </c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203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/>
      <c r="CI315" s="51"/>
      <c r="CJ315" s="50"/>
      <c r="CK315" s="51"/>
      <c r="CL315" s="50"/>
      <c r="CM315" s="51"/>
      <c r="CN315" s="50"/>
      <c r="CO315" s="51"/>
      <c r="CP315" s="50"/>
      <c r="CQ315" s="51"/>
      <c r="CR315" s="50"/>
      <c r="CS315" s="51"/>
      <c r="CT315" s="52"/>
      <c r="CU315" s="53"/>
      <c r="CV315" s="51"/>
      <c r="CW315" s="50"/>
      <c r="CX315" s="51"/>
      <c r="CY315" s="50"/>
      <c r="CZ315" s="51"/>
      <c r="DA315" s="50"/>
      <c r="DB315" s="51"/>
      <c r="DC315" s="50"/>
      <c r="DD315" s="51"/>
      <c r="DE315" s="52"/>
      <c r="DF315" s="53">
        <f t="shared" si="188"/>
        <v>0</v>
      </c>
      <c r="DG315" s="51"/>
      <c r="DH315" s="50"/>
      <c r="DI315" s="51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1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1"/>
      <c r="EP315" s="50"/>
      <c r="EQ315" s="51"/>
      <c r="ER315" s="50"/>
      <c r="ES315" s="50"/>
      <c r="ET315" s="50"/>
      <c r="EU315" s="50"/>
      <c r="EV315" s="50"/>
      <c r="EW315" s="51"/>
      <c r="EX315" s="52"/>
      <c r="EY315" s="53">
        <f t="shared" si="189"/>
        <v>0</v>
      </c>
      <c r="EZ315" s="51"/>
      <c r="FA315" s="50"/>
      <c r="FB315" s="51"/>
      <c r="FC315" s="52"/>
      <c r="FD315" s="53">
        <f t="shared" si="204"/>
        <v>0</v>
      </c>
      <c r="FE315" s="51"/>
      <c r="FF315" s="50"/>
      <c r="FG315" s="51"/>
      <c r="FH315" s="50"/>
      <c r="FI315" s="51"/>
      <c r="FJ315" s="50"/>
      <c r="FK315" s="51"/>
      <c r="FL315" s="50"/>
      <c r="FM315" s="51"/>
      <c r="FN315" s="50"/>
      <c r="FO315" s="51"/>
      <c r="FP315" s="52"/>
      <c r="FQ315" s="53">
        <f t="shared" si="206"/>
        <v>0</v>
      </c>
      <c r="FR315" s="153"/>
      <c r="FS315" s="150"/>
      <c r="FT315" s="51"/>
      <c r="FU315" s="50"/>
      <c r="FV315" s="51"/>
      <c r="FW315" s="50"/>
      <c r="FX315" s="51"/>
      <c r="FY315" s="50"/>
      <c r="FZ315" s="51"/>
      <c r="GA315" s="50"/>
      <c r="GB315" s="51"/>
      <c r="GC315" s="52"/>
      <c r="GD315" s="53"/>
      <c r="GE315" s="51"/>
      <c r="GF315" s="50"/>
      <c r="GG315" s="51"/>
      <c r="GH315" s="50"/>
      <c r="GI315" s="51"/>
      <c r="GJ315" s="50"/>
      <c r="GK315" s="51"/>
      <c r="GL315" s="50"/>
      <c r="GM315" s="51"/>
      <c r="GN315" s="52"/>
      <c r="GO315" s="48"/>
      <c r="GP315" s="136"/>
      <c r="GQ315" s="140"/>
      <c r="GR315" s="51"/>
      <c r="GS315" s="50"/>
      <c r="GT315" s="51"/>
      <c r="GU315" s="50"/>
      <c r="GV315" s="129"/>
      <c r="GW315" s="50"/>
      <c r="GX315" s="51"/>
      <c r="GY315" s="50"/>
      <c r="GZ315" s="51"/>
      <c r="HA315" s="50"/>
      <c r="HB315" s="51"/>
      <c r="HC315" s="52"/>
      <c r="HD315" s="48">
        <f t="shared" si="175"/>
        <v>0</v>
      </c>
      <c r="HE315" s="136"/>
      <c r="HF315" s="140"/>
      <c r="HG315" s="51"/>
      <c r="HH315" s="50"/>
      <c r="HI315" s="51"/>
      <c r="HJ315" s="50"/>
      <c r="HK315" s="129"/>
      <c r="HL315" s="50"/>
      <c r="HM315" s="51"/>
      <c r="HN315" s="50"/>
      <c r="HO315" s="51"/>
      <c r="HP315" s="50"/>
      <c r="HQ315" s="51"/>
      <c r="HR315" s="52"/>
      <c r="HS315" s="48">
        <f t="shared" si="192"/>
        <v>0</v>
      </c>
      <c r="HT315" s="136"/>
      <c r="HU315" s="140"/>
      <c r="HV315" s="51"/>
      <c r="HW315" s="50"/>
      <c r="HX315" s="51"/>
      <c r="HY315" s="50"/>
      <c r="HZ315" s="129"/>
      <c r="IA315" s="50"/>
      <c r="IB315" s="51"/>
      <c r="IC315" s="50"/>
      <c r="ID315" s="51"/>
      <c r="IE315" s="50"/>
      <c r="IF315" s="129"/>
      <c r="IG315" s="50"/>
      <c r="IH315" s="129"/>
      <c r="II315" s="50"/>
      <c r="IJ315" s="51"/>
      <c r="IK315" s="52"/>
      <c r="IL315" s="48">
        <f t="shared" si="201"/>
        <v>0</v>
      </c>
      <c r="IM315" s="136"/>
      <c r="IN315" s="140"/>
      <c r="IO315" s="51"/>
      <c r="IP315" s="52"/>
      <c r="IQ315" s="48">
        <f t="shared" si="190"/>
        <v>0</v>
      </c>
      <c r="IR315" s="51"/>
      <c r="IS315" s="52"/>
      <c r="IT315" s="48">
        <f t="shared" si="208"/>
        <v>0</v>
      </c>
      <c r="IU315" s="136"/>
      <c r="IV315" s="140"/>
      <c r="IW315" s="51"/>
      <c r="IX315" s="50"/>
      <c r="IY315" s="129"/>
      <c r="IZ315" s="50"/>
      <c r="JA315" s="129"/>
      <c r="JB315" s="50"/>
      <c r="JC315" s="51"/>
      <c r="JD315" s="50"/>
      <c r="JE315" s="51"/>
      <c r="JF315" s="50"/>
      <c r="JG315" s="51"/>
      <c r="JH315" s="52"/>
      <c r="JI315" s="48">
        <f t="shared" si="193"/>
        <v>0</v>
      </c>
      <c r="JJ315" s="136"/>
      <c r="JK315" s="140"/>
      <c r="JL315" s="129"/>
      <c r="JM315" s="50"/>
      <c r="JN315" s="51"/>
      <c r="JO315" s="52"/>
      <c r="JP315" s="48">
        <f t="shared" si="191"/>
        <v>0</v>
      </c>
      <c r="JQ315" s="51"/>
      <c r="JR315" s="52"/>
    </row>
    <row r="316" spans="2:278" ht="15" hidden="1" customHeight="1" x14ac:dyDescent="0.3">
      <c r="B316" s="37">
        <v>9306</v>
      </c>
      <c r="C316" s="30" t="s">
        <v>772</v>
      </c>
      <c r="D316" s="38">
        <v>2010</v>
      </c>
      <c r="E316" s="62">
        <f t="shared" si="184"/>
        <v>0</v>
      </c>
      <c r="F316" s="47" t="s">
        <v>529</v>
      </c>
      <c r="G316" s="47"/>
      <c r="H316" s="47" t="s">
        <v>655</v>
      </c>
      <c r="I316" s="47" t="s">
        <v>656</v>
      </c>
      <c r="J316" s="48">
        <f t="shared" si="209"/>
        <v>0</v>
      </c>
      <c r="K316" s="49"/>
      <c r="L316" s="50"/>
      <c r="M316" s="51"/>
      <c r="N316" s="50"/>
      <c r="O316" s="51"/>
      <c r="P316" s="52"/>
      <c r="Q316" s="48">
        <f t="shared" si="185"/>
        <v>0</v>
      </c>
      <c r="R316" s="49"/>
      <c r="S316" s="52"/>
      <c r="T316" s="48">
        <f t="shared" si="186"/>
        <v>0</v>
      </c>
      <c r="U316" s="49"/>
      <c r="V316" s="50"/>
      <c r="W316" s="51"/>
      <c r="X316" s="52"/>
      <c r="Y316" s="53">
        <f t="shared" si="207"/>
        <v>0</v>
      </c>
      <c r="Z316" s="54"/>
      <c r="AA316" s="55"/>
      <c r="AB316" s="54"/>
      <c r="AC316" s="55"/>
      <c r="AD316" s="54"/>
      <c r="AE316" s="55"/>
      <c r="AF316" s="54"/>
      <c r="AG316" s="55"/>
      <c r="AH316" s="54"/>
      <c r="AI316" s="55"/>
      <c r="AJ316" s="105"/>
      <c r="AK316" s="55"/>
      <c r="AL316" s="54"/>
      <c r="AM316" s="55"/>
      <c r="AN316" s="54"/>
      <c r="AO316" s="88"/>
      <c r="AP316" s="95">
        <f t="shared" si="187"/>
        <v>0</v>
      </c>
      <c r="AQ316" s="97"/>
      <c r="AR316" s="92"/>
      <c r="AS316" s="89"/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>
        <f t="shared" si="205"/>
        <v>0</v>
      </c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203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/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/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>
        <f t="shared" si="188"/>
        <v>0</v>
      </c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101"/>
      <c r="EV316" s="102"/>
      <c r="EW316" s="51"/>
      <c r="EX316" s="52"/>
      <c r="EY316" s="53">
        <f t="shared" si="189"/>
        <v>0</v>
      </c>
      <c r="EZ316" s="51"/>
      <c r="FA316" s="50"/>
      <c r="FB316" s="51"/>
      <c r="FC316" s="52"/>
      <c r="FD316" s="53">
        <f t="shared" si="204"/>
        <v>0</v>
      </c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>
        <f t="shared" si="206"/>
        <v>0</v>
      </c>
      <c r="FR316" s="153"/>
      <c r="FS316" s="150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/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/>
      <c r="GP316" s="136"/>
      <c r="GQ316" s="140"/>
      <c r="GR316" s="51"/>
      <c r="GS316" s="50"/>
      <c r="GT316" s="51"/>
      <c r="GU316" s="50"/>
      <c r="GV316" s="129"/>
      <c r="GW316" s="50"/>
      <c r="GX316" s="51"/>
      <c r="GY316" s="50"/>
      <c r="GZ316" s="51"/>
      <c r="HA316" s="50"/>
      <c r="HB316" s="51"/>
      <c r="HC316" s="52"/>
      <c r="HD316" s="48">
        <f t="shared" ref="HD316:HD379" si="210">HF316+HH316+HJ316+HL316+HN316+HP316+HR316</f>
        <v>0</v>
      </c>
      <c r="HE316" s="136"/>
      <c r="HF316" s="140"/>
      <c r="HG316" s="51"/>
      <c r="HH316" s="50"/>
      <c r="HI316" s="51"/>
      <c r="HJ316" s="50"/>
      <c r="HK316" s="129"/>
      <c r="HL316" s="50"/>
      <c r="HM316" s="51"/>
      <c r="HN316" s="50"/>
      <c r="HO316" s="51"/>
      <c r="HP316" s="50"/>
      <c r="HQ316" s="51"/>
      <c r="HR316" s="52"/>
      <c r="HS316" s="48">
        <f t="shared" si="192"/>
        <v>0</v>
      </c>
      <c r="HT316" s="136"/>
      <c r="HU316" s="140"/>
      <c r="HV316" s="51"/>
      <c r="HW316" s="50"/>
      <c r="HX316" s="51"/>
      <c r="HY316" s="50"/>
      <c r="HZ316" s="129"/>
      <c r="IA316" s="50"/>
      <c r="IB316" s="51"/>
      <c r="IC316" s="50"/>
      <c r="ID316" s="51"/>
      <c r="IE316" s="50"/>
      <c r="IF316" s="129"/>
      <c r="IG316" s="50"/>
      <c r="IH316" s="129"/>
      <c r="II316" s="50"/>
      <c r="IJ316" s="51"/>
      <c r="IK316" s="52"/>
      <c r="IL316" s="48">
        <f t="shared" si="201"/>
        <v>0</v>
      </c>
      <c r="IM316" s="136"/>
      <c r="IN316" s="140"/>
      <c r="IO316" s="51"/>
      <c r="IP316" s="52"/>
      <c r="IQ316" s="48">
        <f t="shared" si="190"/>
        <v>0</v>
      </c>
      <c r="IR316" s="51"/>
      <c r="IS316" s="52"/>
      <c r="IT316" s="48">
        <f t="shared" si="208"/>
        <v>0</v>
      </c>
      <c r="IU316" s="136"/>
      <c r="IV316" s="140"/>
      <c r="IW316" s="51"/>
      <c r="IX316" s="50"/>
      <c r="IY316" s="129"/>
      <c r="IZ316" s="50"/>
      <c r="JA316" s="129"/>
      <c r="JB316" s="50"/>
      <c r="JC316" s="51"/>
      <c r="JD316" s="50"/>
      <c r="JE316" s="51"/>
      <c r="JF316" s="50"/>
      <c r="JG316" s="51"/>
      <c r="JH316" s="52"/>
      <c r="JI316" s="48">
        <f t="shared" si="193"/>
        <v>0</v>
      </c>
      <c r="JJ316" s="136"/>
      <c r="JK316" s="140"/>
      <c r="JL316" s="129"/>
      <c r="JM316" s="50"/>
      <c r="JN316" s="51"/>
      <c r="JO316" s="52"/>
      <c r="JP316" s="48">
        <f t="shared" si="191"/>
        <v>0</v>
      </c>
      <c r="JQ316" s="51"/>
      <c r="JR316" s="52"/>
    </row>
    <row r="317" spans="2:278" ht="15" hidden="1" customHeight="1" x14ac:dyDescent="0.3">
      <c r="B317" s="37">
        <v>6934</v>
      </c>
      <c r="C317" s="30" t="s">
        <v>342</v>
      </c>
      <c r="D317" s="38">
        <v>2007</v>
      </c>
      <c r="E317" s="62">
        <f t="shared" si="184"/>
        <v>0</v>
      </c>
      <c r="F317" s="47"/>
      <c r="G317" s="47"/>
      <c r="H317" s="47"/>
      <c r="I317" s="47"/>
      <c r="J317" s="48">
        <f t="shared" si="209"/>
        <v>0</v>
      </c>
      <c r="K317" s="49"/>
      <c r="L317" s="50"/>
      <c r="M317" s="51"/>
      <c r="N317" s="50"/>
      <c r="O317" s="51"/>
      <c r="P317" s="52"/>
      <c r="Q317" s="48">
        <f t="shared" si="185"/>
        <v>0</v>
      </c>
      <c r="R317" s="49"/>
      <c r="S317" s="52"/>
      <c r="T317" s="48">
        <f t="shared" si="186"/>
        <v>0</v>
      </c>
      <c r="U317" s="49"/>
      <c r="V317" s="50"/>
      <c r="W317" s="51"/>
      <c r="X317" s="52"/>
      <c r="Y317" s="53">
        <f t="shared" si="207"/>
        <v>0</v>
      </c>
      <c r="Z317" s="110"/>
      <c r="AA317" s="55"/>
      <c r="AB317" s="110"/>
      <c r="AC317" s="55"/>
      <c r="AD317" s="110"/>
      <c r="AE317" s="55"/>
      <c r="AF317" s="110"/>
      <c r="AG317" s="55"/>
      <c r="AH317" s="110"/>
      <c r="AI317" s="55"/>
      <c r="AJ317" s="110"/>
      <c r="AK317" s="55"/>
      <c r="AL317" s="110"/>
      <c r="AM317" s="55"/>
      <c r="AN317" s="110"/>
      <c r="AO317" s="88"/>
      <c r="AP317" s="95">
        <f t="shared" si="187"/>
        <v>0</v>
      </c>
      <c r="AQ317" s="97"/>
      <c r="AR317" s="92"/>
      <c r="AS317" s="89"/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>
        <f t="shared" si="205"/>
        <v>0</v>
      </c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 t="shared" ref="BQ317:BQ348" si="211">BS317+BU317+BW317+BY317+CA317+CC317+CE317+CG317</f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/>
      <c r="CI317" s="51"/>
      <c r="CJ317" s="50"/>
      <c r="CK317" s="51"/>
      <c r="CL317" s="50"/>
      <c r="CM317" s="51"/>
      <c r="CN317" s="50"/>
      <c r="CO317" s="51"/>
      <c r="CP317" s="50"/>
      <c r="CQ317" s="51"/>
      <c r="CR317" s="50"/>
      <c r="CS317" s="51"/>
      <c r="CT317" s="52"/>
      <c r="CU317" s="53"/>
      <c r="CV317" s="51"/>
      <c r="CW317" s="50"/>
      <c r="CX317" s="51"/>
      <c r="CY317" s="50"/>
      <c r="CZ317" s="51"/>
      <c r="DA317" s="50"/>
      <c r="DB317" s="51"/>
      <c r="DC317" s="50"/>
      <c r="DD317" s="51"/>
      <c r="DE317" s="52"/>
      <c r="DF317" s="53">
        <f t="shared" si="188"/>
        <v>0</v>
      </c>
      <c r="DG317" s="51"/>
      <c r="DH317" s="50"/>
      <c r="DI317" s="51"/>
      <c r="DJ317" s="50"/>
      <c r="DK317" s="51"/>
      <c r="DL317" s="52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52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52"/>
      <c r="EY317" s="53">
        <f t="shared" si="189"/>
        <v>0</v>
      </c>
      <c r="EZ317" s="51"/>
      <c r="FA317" s="50"/>
      <c r="FB317" s="51"/>
      <c r="FC317" s="52"/>
      <c r="FD317" s="53">
        <f t="shared" si="204"/>
        <v>0</v>
      </c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52"/>
      <c r="FQ317" s="53">
        <f t="shared" si="206"/>
        <v>0</v>
      </c>
      <c r="FR317" s="153"/>
      <c r="FS317" s="150"/>
      <c r="FT317" s="51"/>
      <c r="FU317" s="50"/>
      <c r="FV317" s="51"/>
      <c r="FW317" s="50"/>
      <c r="FX317" s="51"/>
      <c r="FY317" s="50"/>
      <c r="FZ317" s="51"/>
      <c r="GA317" s="50"/>
      <c r="GB317" s="51"/>
      <c r="GC317" s="52"/>
      <c r="GD317" s="53"/>
      <c r="GE317" s="51"/>
      <c r="GF317" s="50"/>
      <c r="GG317" s="51"/>
      <c r="GH317" s="50"/>
      <c r="GI317" s="51"/>
      <c r="GJ317" s="50"/>
      <c r="GK317" s="51"/>
      <c r="GL317" s="50"/>
      <c r="GM317" s="51"/>
      <c r="GN317" s="52"/>
      <c r="GO317" s="48"/>
      <c r="GP317" s="136"/>
      <c r="GQ317" s="140"/>
      <c r="GR317" s="51"/>
      <c r="GS317" s="50"/>
      <c r="GT317" s="51"/>
      <c r="GU317" s="50"/>
      <c r="GV317" s="129"/>
      <c r="GW317" s="50"/>
      <c r="GX317" s="51"/>
      <c r="GY317" s="50"/>
      <c r="GZ317" s="51"/>
      <c r="HA317" s="50"/>
      <c r="HB317" s="51"/>
      <c r="HC317" s="52"/>
      <c r="HD317" s="48">
        <f t="shared" si="210"/>
        <v>0</v>
      </c>
      <c r="HE317" s="136"/>
      <c r="HF317" s="140"/>
      <c r="HG317" s="51"/>
      <c r="HH317" s="50"/>
      <c r="HI317" s="51"/>
      <c r="HJ317" s="50"/>
      <c r="HK317" s="129"/>
      <c r="HL317" s="50"/>
      <c r="HM317" s="51"/>
      <c r="HN317" s="50"/>
      <c r="HO317" s="51"/>
      <c r="HP317" s="50"/>
      <c r="HQ317" s="51"/>
      <c r="HR317" s="52"/>
      <c r="HS317" s="48">
        <f t="shared" si="192"/>
        <v>0</v>
      </c>
      <c r="HT317" s="136"/>
      <c r="HU317" s="140"/>
      <c r="HV317" s="51"/>
      <c r="HW317" s="50"/>
      <c r="HX317" s="51"/>
      <c r="HY317" s="50"/>
      <c r="HZ317" s="129"/>
      <c r="IA317" s="50"/>
      <c r="IB317" s="51"/>
      <c r="IC317" s="50"/>
      <c r="ID317" s="51"/>
      <c r="IE317" s="50"/>
      <c r="IF317" s="129"/>
      <c r="IG317" s="50"/>
      <c r="IH317" s="129"/>
      <c r="II317" s="50"/>
      <c r="IJ317" s="51"/>
      <c r="IK317" s="52"/>
      <c r="IL317" s="48">
        <f t="shared" si="201"/>
        <v>0</v>
      </c>
      <c r="IM317" s="136"/>
      <c r="IN317" s="140"/>
      <c r="IO317" s="51"/>
      <c r="IP317" s="52"/>
      <c r="IQ317" s="48">
        <f t="shared" si="190"/>
        <v>0</v>
      </c>
      <c r="IR317" s="51"/>
      <c r="IS317" s="52"/>
      <c r="IT317" s="48">
        <f t="shared" si="208"/>
        <v>0</v>
      </c>
      <c r="IU317" s="136"/>
      <c r="IV317" s="140"/>
      <c r="IW317" s="51"/>
      <c r="IX317" s="50"/>
      <c r="IY317" s="129"/>
      <c r="IZ317" s="50"/>
      <c r="JA317" s="129"/>
      <c r="JB317" s="50"/>
      <c r="JC317" s="51"/>
      <c r="JD317" s="50"/>
      <c r="JE317" s="51"/>
      <c r="JF317" s="50"/>
      <c r="JG317" s="51"/>
      <c r="JH317" s="52"/>
      <c r="JI317" s="48">
        <f t="shared" si="193"/>
        <v>0</v>
      </c>
      <c r="JJ317" s="136"/>
      <c r="JK317" s="140"/>
      <c r="JL317" s="129"/>
      <c r="JM317" s="50"/>
      <c r="JN317" s="51"/>
      <c r="JO317" s="52"/>
      <c r="JP317" s="48">
        <f t="shared" si="191"/>
        <v>0</v>
      </c>
      <c r="JQ317" s="51"/>
      <c r="JR317" s="52"/>
    </row>
    <row r="318" spans="2:278" ht="15" hidden="1" customHeight="1" x14ac:dyDescent="0.3">
      <c r="B318" s="37">
        <v>707</v>
      </c>
      <c r="C318" s="30" t="s">
        <v>676</v>
      </c>
      <c r="D318" s="38">
        <v>2011</v>
      </c>
      <c r="E318" s="62">
        <f t="shared" si="184"/>
        <v>6.6</v>
      </c>
      <c r="F318" s="47" t="s">
        <v>411</v>
      </c>
      <c r="G318" s="47"/>
      <c r="H318" s="47" t="s">
        <v>447</v>
      </c>
      <c r="I318" s="47"/>
      <c r="J318" s="48">
        <f t="shared" si="209"/>
        <v>0</v>
      </c>
      <c r="K318" s="49"/>
      <c r="L318" s="50"/>
      <c r="M318" s="51"/>
      <c r="N318" s="50"/>
      <c r="O318" s="51"/>
      <c r="P318" s="52"/>
      <c r="Q318" s="48">
        <f t="shared" si="185"/>
        <v>0</v>
      </c>
      <c r="R318" s="49"/>
      <c r="S318" s="52"/>
      <c r="T318" s="48">
        <f t="shared" si="186"/>
        <v>0</v>
      </c>
      <c r="U318" s="49"/>
      <c r="V318" s="50"/>
      <c r="W318" s="51"/>
      <c r="X318" s="52"/>
      <c r="Y318" s="53">
        <f t="shared" si="207"/>
        <v>0</v>
      </c>
      <c r="Z318" s="117"/>
      <c r="AA318" s="55"/>
      <c r="AB318" s="54"/>
      <c r="AC318" s="55"/>
      <c r="AD318" s="105"/>
      <c r="AE318" s="55"/>
      <c r="AF318" s="54"/>
      <c r="AG318" s="55"/>
      <c r="AH318" s="54"/>
      <c r="AI318" s="55"/>
      <c r="AJ318" s="120"/>
      <c r="AK318" s="55"/>
      <c r="AL318" s="117"/>
      <c r="AM318" s="55"/>
      <c r="AN318" s="54"/>
      <c r="AO318" s="88"/>
      <c r="AP318" s="95">
        <f t="shared" si="187"/>
        <v>0</v>
      </c>
      <c r="AQ318" s="97"/>
      <c r="AR318" s="92"/>
      <c r="AS318" s="89">
        <f>AU318+AW318+AY318+BA318+BC318</f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 t="shared" si="205"/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211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>CJ318+CL318+CN318+CP318+CR318+CT318</f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>CW318+CY318+DA318+DC318+DE318</f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 t="shared" si="188"/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189"/>
        <v>0</v>
      </c>
      <c r="EZ318" s="51"/>
      <c r="FA318" s="50"/>
      <c r="FB318" s="51"/>
      <c r="FC318" s="52"/>
      <c r="FD318" s="53">
        <f t="shared" ref="FD318:FD349" si="212"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 t="shared" si="206"/>
        <v>0</v>
      </c>
      <c r="FR318" s="122"/>
      <c r="FS318" s="122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>GF318+GH318+GJ318+GL318+GN318</f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>GQ318+GS318+GU318+GW318+GY318+HA318+HC318</f>
        <v>0</v>
      </c>
      <c r="GP318" s="125"/>
      <c r="GQ318" s="125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 t="shared" si="210"/>
        <v>0</v>
      </c>
      <c r="HE318" s="125"/>
      <c r="HF318" s="125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192"/>
        <v>0</v>
      </c>
      <c r="HT318" s="136"/>
      <c r="HU318" s="140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9"/>
      <c r="IG318" s="50"/>
      <c r="IH318" s="129"/>
      <c r="II318" s="50"/>
      <c r="IJ318" s="51"/>
      <c r="IK318" s="52"/>
      <c r="IL318" s="48">
        <f t="shared" si="201"/>
        <v>0</v>
      </c>
      <c r="IM318" s="136"/>
      <c r="IN318" s="140"/>
      <c r="IO318" s="51"/>
      <c r="IP318" s="52"/>
      <c r="IQ318" s="48">
        <f t="shared" si="190"/>
        <v>0</v>
      </c>
      <c r="IR318" s="51"/>
      <c r="IS318" s="52"/>
      <c r="IT318" s="48">
        <f t="shared" si="208"/>
        <v>0</v>
      </c>
      <c r="IU318" s="136"/>
      <c r="IV318" s="140"/>
      <c r="IW318" s="51"/>
      <c r="IX318" s="50"/>
      <c r="IY318" s="51"/>
      <c r="IZ318" s="50"/>
      <c r="JA318" s="129"/>
      <c r="JB318" s="50"/>
      <c r="JC318" s="51"/>
      <c r="JD318" s="50"/>
      <c r="JE318" s="51"/>
      <c r="JF318" s="50"/>
      <c r="JG318" s="51"/>
      <c r="JH318" s="52"/>
      <c r="JI318" s="48">
        <f t="shared" si="193"/>
        <v>0</v>
      </c>
      <c r="JJ318" s="136"/>
      <c r="JK318" s="140"/>
      <c r="JL318" s="51"/>
      <c r="JM318" s="50"/>
      <c r="JN318" s="51"/>
      <c r="JO318" s="52"/>
      <c r="JP318" s="48">
        <f t="shared" si="191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675</v>
      </c>
      <c r="D319" s="38">
        <v>2011</v>
      </c>
      <c r="E319" s="62">
        <f t="shared" si="184"/>
        <v>6.6</v>
      </c>
      <c r="F319" s="47" t="s">
        <v>411</v>
      </c>
      <c r="G319" s="47"/>
      <c r="H319" s="47" t="s">
        <v>476</v>
      </c>
      <c r="I319" s="47" t="s">
        <v>475</v>
      </c>
      <c r="J319" s="48">
        <f t="shared" si="209"/>
        <v>0</v>
      </c>
      <c r="K319" s="49"/>
      <c r="L319" s="50"/>
      <c r="M319" s="51"/>
      <c r="N319" s="50"/>
      <c r="O319" s="51"/>
      <c r="P319" s="52"/>
      <c r="Q319" s="48">
        <f t="shared" si="185"/>
        <v>0</v>
      </c>
      <c r="R319" s="49"/>
      <c r="S319" s="52"/>
      <c r="T319" s="48">
        <f t="shared" si="186"/>
        <v>0</v>
      </c>
      <c r="U319" s="49"/>
      <c r="V319" s="50"/>
      <c r="W319" s="51"/>
      <c r="X319" s="52"/>
      <c r="Y319" s="53">
        <f t="shared" si="207"/>
        <v>0</v>
      </c>
      <c r="Z319" s="54"/>
      <c r="AA319" s="55"/>
      <c r="AB319" s="54"/>
      <c r="AC319" s="55"/>
      <c r="AD319" s="105"/>
      <c r="AE319" s="55"/>
      <c r="AF319" s="54"/>
      <c r="AG319" s="55"/>
      <c r="AH319" s="105"/>
      <c r="AI319" s="55"/>
      <c r="AJ319" s="54"/>
      <c r="AK319" s="55"/>
      <c r="AL319" s="105"/>
      <c r="AM319" s="55"/>
      <c r="AN319" s="105"/>
      <c r="AO319" s="88"/>
      <c r="AP319" s="95">
        <f t="shared" si="187"/>
        <v>0</v>
      </c>
      <c r="AQ319" s="104"/>
      <c r="AR319" s="92"/>
      <c r="AS319" s="89">
        <f>AU319+AW319+AY319+BA319+BC319</f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 t="shared" si="205"/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211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>CJ319+CL319+CN319+CP319+CR319+CT319</f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>CW319+CY319+DA319+DC319+DE319</f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 t="shared" si="188"/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189"/>
        <v>0</v>
      </c>
      <c r="EZ319" s="51"/>
      <c r="FA319" s="50"/>
      <c r="FB319" s="51"/>
      <c r="FC319" s="52"/>
      <c r="FD319" s="53">
        <f t="shared" si="212"/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 t="shared" si="206"/>
        <v>0</v>
      </c>
      <c r="FR319" s="122"/>
      <c r="FS319" s="122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>GF319+GH319+GJ319+GL319+GN319</f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>GQ319+GS319+GU319+GW319+GY319+HA319+HC319</f>
        <v>0</v>
      </c>
      <c r="GP319" s="125"/>
      <c r="GQ319" s="125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 t="shared" si="210"/>
        <v>0</v>
      </c>
      <c r="HE319" s="125"/>
      <c r="HF319" s="125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192"/>
        <v>0</v>
      </c>
      <c r="HT319" s="136"/>
      <c r="HU319" s="140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9"/>
      <c r="IG319" s="50"/>
      <c r="IH319" s="129"/>
      <c r="II319" s="50"/>
      <c r="IJ319" s="51"/>
      <c r="IK319" s="52"/>
      <c r="IL319" s="48">
        <f t="shared" si="201"/>
        <v>0</v>
      </c>
      <c r="IM319" s="136"/>
      <c r="IN319" s="140"/>
      <c r="IO319" s="51"/>
      <c r="IP319" s="52"/>
      <c r="IQ319" s="48">
        <f t="shared" si="190"/>
        <v>0</v>
      </c>
      <c r="IR319" s="51"/>
      <c r="IS319" s="52"/>
      <c r="IT319" s="48">
        <f t="shared" si="208"/>
        <v>0</v>
      </c>
      <c r="IU319" s="136"/>
      <c r="IV319" s="140"/>
      <c r="IW319" s="51"/>
      <c r="IX319" s="50"/>
      <c r="IY319" s="51"/>
      <c r="IZ319" s="50"/>
      <c r="JA319" s="129"/>
      <c r="JB319" s="50"/>
      <c r="JC319" s="51"/>
      <c r="JD319" s="50"/>
      <c r="JE319" s="51"/>
      <c r="JF319" s="50"/>
      <c r="JG319" s="51"/>
      <c r="JH319" s="52"/>
      <c r="JI319" s="48">
        <f t="shared" si="193"/>
        <v>0</v>
      </c>
      <c r="JJ319" s="136"/>
      <c r="JK319" s="140"/>
      <c r="JL319" s="51"/>
      <c r="JM319" s="50"/>
      <c r="JN319" s="51"/>
      <c r="JO319" s="52"/>
      <c r="JP319" s="48">
        <f t="shared" si="191"/>
        <v>0</v>
      </c>
      <c r="JQ319" s="51"/>
      <c r="JR319" s="52"/>
    </row>
    <row r="320" spans="2:278" ht="15" hidden="1" customHeight="1" x14ac:dyDescent="0.3">
      <c r="B320" s="37">
        <v>9450</v>
      </c>
      <c r="C320" s="30" t="s">
        <v>777</v>
      </c>
      <c r="D320" s="38">
        <v>2009</v>
      </c>
      <c r="E320" s="62">
        <f t="shared" si="184"/>
        <v>0</v>
      </c>
      <c r="F320" s="47" t="s">
        <v>420</v>
      </c>
      <c r="G320" s="47"/>
      <c r="H320" s="47" t="s">
        <v>776</v>
      </c>
      <c r="I320" s="47"/>
      <c r="J320" s="48">
        <f t="shared" si="209"/>
        <v>0</v>
      </c>
      <c r="K320" s="49"/>
      <c r="L320" s="50"/>
      <c r="M320" s="51"/>
      <c r="N320" s="50"/>
      <c r="O320" s="51"/>
      <c r="P320" s="52"/>
      <c r="Q320" s="48">
        <f t="shared" si="185"/>
        <v>0</v>
      </c>
      <c r="R320" s="49"/>
      <c r="S320" s="52"/>
      <c r="T320" s="48">
        <f t="shared" si="186"/>
        <v>0</v>
      </c>
      <c r="U320" s="49"/>
      <c r="V320" s="50"/>
      <c r="W320" s="51"/>
      <c r="X320" s="52"/>
      <c r="Y320" s="53">
        <f t="shared" si="207"/>
        <v>0</v>
      </c>
      <c r="Z320" s="114"/>
      <c r="AA320" s="55"/>
      <c r="AB320" s="114"/>
      <c r="AC320" s="55"/>
      <c r="AD320" s="114"/>
      <c r="AE320" s="55"/>
      <c r="AF320" s="114"/>
      <c r="AG320" s="55"/>
      <c r="AH320" s="114"/>
      <c r="AI320" s="55"/>
      <c r="AJ320" s="54"/>
      <c r="AK320" s="55"/>
      <c r="AL320" s="120"/>
      <c r="AM320" s="55"/>
      <c r="AN320" s="114"/>
      <c r="AO320" s="88"/>
      <c r="AP320" s="95">
        <f t="shared" si="187"/>
        <v>0</v>
      </c>
      <c r="AQ320" s="104"/>
      <c r="AR320" s="92"/>
      <c r="AS320" s="89"/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>
        <f t="shared" si="205"/>
        <v>0</v>
      </c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211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/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/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>
        <f t="shared" si="188"/>
        <v>0</v>
      </c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1"/>
      <c r="ET320" s="50"/>
      <c r="EU320" s="101"/>
      <c r="EV320" s="102"/>
      <c r="EW320" s="51"/>
      <c r="EX320" s="52"/>
      <c r="EY320" s="53">
        <f t="shared" si="189"/>
        <v>0</v>
      </c>
      <c r="EZ320" s="51"/>
      <c r="FA320" s="50"/>
      <c r="FB320" s="51"/>
      <c r="FC320" s="52"/>
      <c r="FD320" s="53">
        <f t="shared" si="212"/>
        <v>0</v>
      </c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>
        <f t="shared" si="206"/>
        <v>0</v>
      </c>
      <c r="FR320" s="153"/>
      <c r="FS320" s="150"/>
      <c r="FT320" s="51"/>
      <c r="FU320" s="50"/>
      <c r="FV320" s="51"/>
      <c r="FW320" s="50"/>
      <c r="FX320" s="51"/>
      <c r="FY320" s="50"/>
      <c r="FZ320" s="51"/>
      <c r="GA320" s="50"/>
      <c r="GB320" s="51"/>
      <c r="GC320" s="52"/>
      <c r="GD320" s="53"/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/>
      <c r="GP320" s="136"/>
      <c r="GQ320" s="140"/>
      <c r="GR320" s="51"/>
      <c r="GS320" s="50"/>
      <c r="GT320" s="51"/>
      <c r="GU320" s="50"/>
      <c r="GV320" s="129"/>
      <c r="GW320" s="50"/>
      <c r="GX320" s="51"/>
      <c r="GY320" s="50"/>
      <c r="GZ320" s="51"/>
      <c r="HA320" s="50"/>
      <c r="HB320" s="51"/>
      <c r="HC320" s="52"/>
      <c r="HD320" s="48">
        <f t="shared" si="210"/>
        <v>0</v>
      </c>
      <c r="HE320" s="136"/>
      <c r="HF320" s="140"/>
      <c r="HG320" s="51"/>
      <c r="HH320" s="50"/>
      <c r="HI320" s="51"/>
      <c r="HJ320" s="50"/>
      <c r="HK320" s="129"/>
      <c r="HL320" s="50"/>
      <c r="HM320" s="51"/>
      <c r="HN320" s="50"/>
      <c r="HO320" s="51"/>
      <c r="HP320" s="50"/>
      <c r="HQ320" s="51"/>
      <c r="HR320" s="52"/>
      <c r="HS320" s="48">
        <f t="shared" si="192"/>
        <v>0</v>
      </c>
      <c r="HT320" s="136"/>
      <c r="HU320" s="140"/>
      <c r="HV320" s="51"/>
      <c r="HW320" s="50"/>
      <c r="HX320" s="51"/>
      <c r="HY320" s="50"/>
      <c r="HZ320" s="129"/>
      <c r="IA320" s="50"/>
      <c r="IB320" s="51"/>
      <c r="IC320" s="50"/>
      <c r="ID320" s="51"/>
      <c r="IE320" s="50"/>
      <c r="IF320" s="129"/>
      <c r="IG320" s="50"/>
      <c r="IH320" s="129"/>
      <c r="II320" s="50"/>
      <c r="IJ320" s="51"/>
      <c r="IK320" s="52"/>
      <c r="IL320" s="48">
        <f t="shared" si="201"/>
        <v>0</v>
      </c>
      <c r="IM320" s="136"/>
      <c r="IN320" s="140"/>
      <c r="IO320" s="51"/>
      <c r="IP320" s="52"/>
      <c r="IQ320" s="48">
        <f t="shared" si="190"/>
        <v>0</v>
      </c>
      <c r="IR320" s="51"/>
      <c r="IS320" s="52"/>
      <c r="IT320" s="48">
        <f t="shared" si="208"/>
        <v>0</v>
      </c>
      <c r="IU320" s="136"/>
      <c r="IV320" s="140"/>
      <c r="IW320" s="51"/>
      <c r="IX320" s="50"/>
      <c r="IY320" s="129"/>
      <c r="IZ320" s="50"/>
      <c r="JA320" s="129"/>
      <c r="JB320" s="50"/>
      <c r="JC320" s="51"/>
      <c r="JD320" s="50"/>
      <c r="JE320" s="51"/>
      <c r="JF320" s="50"/>
      <c r="JG320" s="51"/>
      <c r="JH320" s="52"/>
      <c r="JI320" s="48">
        <f t="shared" si="193"/>
        <v>0</v>
      </c>
      <c r="JJ320" s="136"/>
      <c r="JK320" s="140"/>
      <c r="JL320" s="129"/>
      <c r="JM320" s="50"/>
      <c r="JN320" s="51"/>
      <c r="JO320" s="52"/>
      <c r="JP320" s="48">
        <f t="shared" si="191"/>
        <v>0</v>
      </c>
      <c r="JQ320" s="51"/>
      <c r="JR320" s="52"/>
    </row>
    <row r="321" spans="2:278" ht="15" hidden="1" customHeight="1" x14ac:dyDescent="0.3">
      <c r="B321" s="37">
        <v>7113</v>
      </c>
      <c r="C321" s="30" t="s">
        <v>254</v>
      </c>
      <c r="D321" s="38">
        <v>2009</v>
      </c>
      <c r="E321" s="62">
        <f t="shared" si="184"/>
        <v>0</v>
      </c>
      <c r="F321" s="47"/>
      <c r="G321" s="63"/>
      <c r="H321" s="83"/>
      <c r="I321" s="62"/>
      <c r="J321" s="48">
        <f t="shared" si="209"/>
        <v>0</v>
      </c>
      <c r="K321" s="49"/>
      <c r="L321" s="50"/>
      <c r="M321" s="51"/>
      <c r="N321" s="50"/>
      <c r="O321" s="51"/>
      <c r="P321" s="52"/>
      <c r="Q321" s="48">
        <f t="shared" si="185"/>
        <v>0</v>
      </c>
      <c r="R321" s="49"/>
      <c r="S321" s="52"/>
      <c r="T321" s="48">
        <f t="shared" si="186"/>
        <v>0</v>
      </c>
      <c r="U321" s="49"/>
      <c r="V321" s="50"/>
      <c r="W321" s="51"/>
      <c r="X321" s="52"/>
      <c r="Y321" s="53">
        <f t="shared" si="207"/>
        <v>0</v>
      </c>
      <c r="Z321" s="54"/>
      <c r="AA321" s="55"/>
      <c r="AB321" s="54"/>
      <c r="AC321" s="55"/>
      <c r="AD321" s="105"/>
      <c r="AE321" s="55"/>
      <c r="AF321" s="54"/>
      <c r="AG321" s="55"/>
      <c r="AH321" s="105"/>
      <c r="AI321" s="55"/>
      <c r="AJ321" s="54"/>
      <c r="AK321" s="55"/>
      <c r="AL321" s="105"/>
      <c r="AM321" s="55"/>
      <c r="AN321" s="105"/>
      <c r="AO321" s="88"/>
      <c r="AP321" s="95">
        <f t="shared" si="187"/>
        <v>0</v>
      </c>
      <c r="AQ321" s="104"/>
      <c r="AR321" s="92"/>
      <c r="AS321" s="89"/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>
        <f t="shared" si="205"/>
        <v>0</v>
      </c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211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/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/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>
        <f t="shared" si="188"/>
        <v>0</v>
      </c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1"/>
      <c r="ET321" s="50"/>
      <c r="EU321" s="51"/>
      <c r="EV321" s="50"/>
      <c r="EW321" s="51"/>
      <c r="EX321" s="52"/>
      <c r="EY321" s="53">
        <f t="shared" si="189"/>
        <v>0</v>
      </c>
      <c r="EZ321" s="51"/>
      <c r="FA321" s="50"/>
      <c r="FB321" s="51"/>
      <c r="FC321" s="52"/>
      <c r="FD321" s="53">
        <f t="shared" si="212"/>
        <v>0</v>
      </c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>
        <f t="shared" ref="FQ321:FQ352" si="213">FS321+FU321+FW321+FY321+GA321+GC321</f>
        <v>0</v>
      </c>
      <c r="FR321" s="153"/>
      <c r="FS321" s="150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/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/>
      <c r="GP321" s="136"/>
      <c r="GQ321" s="140"/>
      <c r="GR321" s="51"/>
      <c r="GS321" s="50"/>
      <c r="GT321" s="51"/>
      <c r="GU321" s="50"/>
      <c r="GV321" s="129"/>
      <c r="GW321" s="50"/>
      <c r="GX321" s="51"/>
      <c r="GY321" s="50"/>
      <c r="GZ321" s="51"/>
      <c r="HA321" s="50"/>
      <c r="HB321" s="51"/>
      <c r="HC321" s="52"/>
      <c r="HD321" s="48">
        <f t="shared" si="210"/>
        <v>0</v>
      </c>
      <c r="HE321" s="136"/>
      <c r="HF321" s="140"/>
      <c r="HG321" s="51"/>
      <c r="HH321" s="50"/>
      <c r="HI321" s="51"/>
      <c r="HJ321" s="50"/>
      <c r="HK321" s="129"/>
      <c r="HL321" s="50"/>
      <c r="HM321" s="51"/>
      <c r="HN321" s="50"/>
      <c r="HO321" s="51"/>
      <c r="HP321" s="50"/>
      <c r="HQ321" s="51"/>
      <c r="HR321" s="52"/>
      <c r="HS321" s="48">
        <f t="shared" si="192"/>
        <v>0</v>
      </c>
      <c r="HT321" s="136"/>
      <c r="HU321" s="140"/>
      <c r="HV321" s="51"/>
      <c r="HW321" s="50"/>
      <c r="HX321" s="51"/>
      <c r="HY321" s="50"/>
      <c r="HZ321" s="129"/>
      <c r="IA321" s="50"/>
      <c r="IB321" s="51"/>
      <c r="IC321" s="50"/>
      <c r="ID321" s="51"/>
      <c r="IE321" s="50"/>
      <c r="IF321" s="129"/>
      <c r="IG321" s="50"/>
      <c r="IH321" s="129"/>
      <c r="II321" s="50"/>
      <c r="IJ321" s="51"/>
      <c r="IK321" s="52"/>
      <c r="IL321" s="48">
        <f t="shared" si="201"/>
        <v>0</v>
      </c>
      <c r="IM321" s="136"/>
      <c r="IN321" s="140"/>
      <c r="IO321" s="51"/>
      <c r="IP321" s="52"/>
      <c r="IQ321" s="48">
        <f t="shared" si="190"/>
        <v>0</v>
      </c>
      <c r="IR321" s="51"/>
      <c r="IS321" s="52"/>
      <c r="IT321" s="48">
        <f t="shared" si="208"/>
        <v>0</v>
      </c>
      <c r="IU321" s="136"/>
      <c r="IV321" s="140"/>
      <c r="IW321" s="51"/>
      <c r="IX321" s="50"/>
      <c r="IY321" s="129"/>
      <c r="IZ321" s="50"/>
      <c r="JA321" s="129"/>
      <c r="JB321" s="50"/>
      <c r="JC321" s="51"/>
      <c r="JD321" s="50"/>
      <c r="JE321" s="51"/>
      <c r="JF321" s="50"/>
      <c r="JG321" s="51"/>
      <c r="JH321" s="52"/>
      <c r="JI321" s="48">
        <f t="shared" si="193"/>
        <v>0</v>
      </c>
      <c r="JJ321" s="136"/>
      <c r="JK321" s="140"/>
      <c r="JL321" s="129"/>
      <c r="JM321" s="50"/>
      <c r="JN321" s="51"/>
      <c r="JO321" s="52"/>
      <c r="JP321" s="48">
        <f t="shared" si="191"/>
        <v>0</v>
      </c>
      <c r="JQ321" s="51"/>
      <c r="JR321" s="52"/>
    </row>
    <row r="322" spans="2:278" ht="15" hidden="1" customHeight="1" x14ac:dyDescent="0.3">
      <c r="B322" s="37">
        <v>7097</v>
      </c>
      <c r="C322" s="30" t="s">
        <v>781</v>
      </c>
      <c r="D322" s="38">
        <v>2010</v>
      </c>
      <c r="E322" s="62">
        <f t="shared" si="184"/>
        <v>0</v>
      </c>
      <c r="F322" s="47" t="s">
        <v>410</v>
      </c>
      <c r="G322" s="47"/>
      <c r="H322" s="47" t="s">
        <v>782</v>
      </c>
      <c r="I322" s="47" t="s">
        <v>783</v>
      </c>
      <c r="J322" s="48">
        <f t="shared" si="209"/>
        <v>0</v>
      </c>
      <c r="K322" s="49"/>
      <c r="L322" s="50"/>
      <c r="M322" s="51"/>
      <c r="N322" s="50"/>
      <c r="O322" s="51"/>
      <c r="P322" s="52"/>
      <c r="Q322" s="48">
        <f t="shared" si="185"/>
        <v>0</v>
      </c>
      <c r="R322" s="49"/>
      <c r="S322" s="52"/>
      <c r="T322" s="48">
        <f t="shared" si="186"/>
        <v>0</v>
      </c>
      <c r="U322" s="49"/>
      <c r="V322" s="50"/>
      <c r="W322" s="51"/>
      <c r="X322" s="52"/>
      <c r="Y322" s="53">
        <f t="shared" si="207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10"/>
      <c r="AM322" s="55"/>
      <c r="AN322" s="54"/>
      <c r="AO322" s="88"/>
      <c r="AP322" s="95">
        <f t="shared" si="187"/>
        <v>0</v>
      </c>
      <c r="AQ322" s="97"/>
      <c r="AR322" s="92"/>
      <c r="AS322" s="89"/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>
        <f t="shared" si="205"/>
        <v>0</v>
      </c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211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/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/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>
        <f t="shared" si="188"/>
        <v>0</v>
      </c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1"/>
      <c r="ET322" s="50"/>
      <c r="EU322" s="51"/>
      <c r="EV322" s="50"/>
      <c r="EW322" s="51"/>
      <c r="EX322" s="52"/>
      <c r="EY322" s="53">
        <f t="shared" si="189"/>
        <v>0</v>
      </c>
      <c r="EZ322" s="51"/>
      <c r="FA322" s="50"/>
      <c r="FB322" s="51"/>
      <c r="FC322" s="52"/>
      <c r="FD322" s="53">
        <f t="shared" si="212"/>
        <v>0</v>
      </c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>
        <f t="shared" si="213"/>
        <v>0</v>
      </c>
      <c r="FR322" s="153"/>
      <c r="FS322" s="150"/>
      <c r="FT322" s="51"/>
      <c r="FU322" s="50"/>
      <c r="FV322" s="51"/>
      <c r="FW322" s="50"/>
      <c r="FX322" s="51"/>
      <c r="FY322" s="50"/>
      <c r="FZ322" s="51"/>
      <c r="GA322" s="50"/>
      <c r="GB322" s="51"/>
      <c r="GC322" s="52"/>
      <c r="GD322" s="53"/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/>
      <c r="GP322" s="136"/>
      <c r="GQ322" s="140"/>
      <c r="GR322" s="51"/>
      <c r="GS322" s="50"/>
      <c r="GT322" s="51"/>
      <c r="GU322" s="50"/>
      <c r="GV322" s="129"/>
      <c r="GW322" s="50"/>
      <c r="GX322" s="51"/>
      <c r="GY322" s="50"/>
      <c r="GZ322" s="51"/>
      <c r="HA322" s="50"/>
      <c r="HB322" s="51"/>
      <c r="HC322" s="52"/>
      <c r="HD322" s="48">
        <f t="shared" si="210"/>
        <v>0</v>
      </c>
      <c r="HE322" s="136"/>
      <c r="HF322" s="140"/>
      <c r="HG322" s="51"/>
      <c r="HH322" s="50"/>
      <c r="HI322" s="51"/>
      <c r="HJ322" s="50"/>
      <c r="HK322" s="129"/>
      <c r="HL322" s="50"/>
      <c r="HM322" s="51"/>
      <c r="HN322" s="50"/>
      <c r="HO322" s="51"/>
      <c r="HP322" s="50"/>
      <c r="HQ322" s="51"/>
      <c r="HR322" s="52"/>
      <c r="HS322" s="48">
        <f t="shared" si="192"/>
        <v>0</v>
      </c>
      <c r="HT322" s="136"/>
      <c r="HU322" s="140"/>
      <c r="HV322" s="51"/>
      <c r="HW322" s="50"/>
      <c r="HX322" s="51"/>
      <c r="HY322" s="50"/>
      <c r="HZ322" s="129"/>
      <c r="IA322" s="50"/>
      <c r="IB322" s="51"/>
      <c r="IC322" s="50"/>
      <c r="ID322" s="51"/>
      <c r="IE322" s="50"/>
      <c r="IF322" s="129"/>
      <c r="IG322" s="50"/>
      <c r="IH322" s="129"/>
      <c r="II322" s="50"/>
      <c r="IJ322" s="51"/>
      <c r="IK322" s="52"/>
      <c r="IL322" s="48">
        <f t="shared" si="201"/>
        <v>0</v>
      </c>
      <c r="IM322" s="136"/>
      <c r="IN322" s="140"/>
      <c r="IO322" s="51"/>
      <c r="IP322" s="52"/>
      <c r="IQ322" s="48">
        <f t="shared" si="190"/>
        <v>0</v>
      </c>
      <c r="IR322" s="51"/>
      <c r="IS322" s="52"/>
      <c r="IT322" s="48">
        <f t="shared" si="208"/>
        <v>0</v>
      </c>
      <c r="IU322" s="136"/>
      <c r="IV322" s="140"/>
      <c r="IW322" s="51"/>
      <c r="IX322" s="50"/>
      <c r="IY322" s="129"/>
      <c r="IZ322" s="50"/>
      <c r="JA322" s="129"/>
      <c r="JB322" s="50"/>
      <c r="JC322" s="51"/>
      <c r="JD322" s="50"/>
      <c r="JE322" s="51"/>
      <c r="JF322" s="50"/>
      <c r="JG322" s="51"/>
      <c r="JH322" s="52"/>
      <c r="JI322" s="48">
        <f t="shared" si="193"/>
        <v>0</v>
      </c>
      <c r="JJ322" s="136"/>
      <c r="JK322" s="140"/>
      <c r="JL322" s="129"/>
      <c r="JM322" s="50"/>
      <c r="JN322" s="51"/>
      <c r="JO322" s="52"/>
      <c r="JP322" s="48">
        <f t="shared" si="191"/>
        <v>0</v>
      </c>
      <c r="JQ322" s="51"/>
      <c r="JR322" s="52"/>
    </row>
    <row r="323" spans="2:278" ht="15" hidden="1" customHeight="1" x14ac:dyDescent="0.3">
      <c r="B323" s="37">
        <v>9818</v>
      </c>
      <c r="C323" s="30" t="s">
        <v>706</v>
      </c>
      <c r="D323" s="38">
        <v>2011</v>
      </c>
      <c r="E323" s="62">
        <f t="shared" si="184"/>
        <v>6</v>
      </c>
      <c r="F323" s="47" t="s">
        <v>482</v>
      </c>
      <c r="G323" s="47"/>
      <c r="H323" s="47" t="s">
        <v>707</v>
      </c>
      <c r="I323" s="47" t="s">
        <v>708</v>
      </c>
      <c r="J323" s="48">
        <f t="shared" si="209"/>
        <v>0</v>
      </c>
      <c r="K323" s="49"/>
      <c r="L323" s="50"/>
      <c r="M323" s="51"/>
      <c r="N323" s="50"/>
      <c r="O323" s="51"/>
      <c r="P323" s="52"/>
      <c r="Q323" s="48">
        <f t="shared" si="185"/>
        <v>0</v>
      </c>
      <c r="R323" s="49"/>
      <c r="S323" s="52"/>
      <c r="T323" s="48">
        <f t="shared" si="186"/>
        <v>0</v>
      </c>
      <c r="U323" s="49"/>
      <c r="V323" s="50"/>
      <c r="W323" s="51"/>
      <c r="X323" s="52"/>
      <c r="Y323" s="53">
        <f t="shared" si="207"/>
        <v>0</v>
      </c>
      <c r="Z323" s="54"/>
      <c r="AA323" s="55"/>
      <c r="AB323" s="54"/>
      <c r="AC323" s="55"/>
      <c r="AD323" s="54"/>
      <c r="AE323" s="55"/>
      <c r="AF323" s="110"/>
      <c r="AG323" s="55"/>
      <c r="AH323" s="54"/>
      <c r="AI323" s="55"/>
      <c r="AJ323" s="54"/>
      <c r="AK323" s="55"/>
      <c r="AL323" s="110"/>
      <c r="AM323" s="55"/>
      <c r="AN323" s="54"/>
      <c r="AO323" s="88"/>
      <c r="AP323" s="95">
        <f t="shared" si="187"/>
        <v>0</v>
      </c>
      <c r="AQ323" s="97"/>
      <c r="AR323" s="92"/>
      <c r="AS323" s="89">
        <f>AU323+AW323+AY323+BA323+BC323</f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 t="shared" si="205"/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211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>CJ323+CL323+CN323+CP323+CR323+CT323</f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>CW323+CY323+DA323+DC323+DE323</f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 t="shared" si="188"/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189"/>
        <v>0</v>
      </c>
      <c r="EZ323" s="51"/>
      <c r="FA323" s="50"/>
      <c r="FB323" s="51"/>
      <c r="FC323" s="52"/>
      <c r="FD323" s="53">
        <f t="shared" si="212"/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 t="shared" si="213"/>
        <v>0</v>
      </c>
      <c r="FR323" s="122"/>
      <c r="FS323" s="122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>GF323+GH323+GJ323+GL323+GN323</f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>GQ323+GS323+GU323+GW323+GY323+HA323+HC323</f>
        <v>0</v>
      </c>
      <c r="GP323" s="125"/>
      <c r="GQ323" s="125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 t="shared" si="210"/>
        <v>0</v>
      </c>
      <c r="HE323" s="125"/>
      <c r="HF323" s="125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192"/>
        <v>0</v>
      </c>
      <c r="HT323" s="136"/>
      <c r="HU323" s="140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9"/>
      <c r="IG323" s="50"/>
      <c r="IH323" s="129"/>
      <c r="II323" s="50"/>
      <c r="IJ323" s="51"/>
      <c r="IK323" s="52"/>
      <c r="IL323" s="48">
        <f t="shared" si="201"/>
        <v>0</v>
      </c>
      <c r="IM323" s="136"/>
      <c r="IN323" s="140"/>
      <c r="IO323" s="51"/>
      <c r="IP323" s="52"/>
      <c r="IQ323" s="48">
        <f t="shared" si="190"/>
        <v>0</v>
      </c>
      <c r="IR323" s="51"/>
      <c r="IS323" s="52"/>
      <c r="IT323" s="48">
        <f t="shared" si="208"/>
        <v>0</v>
      </c>
      <c r="IU323" s="136"/>
      <c r="IV323" s="140"/>
      <c r="IW323" s="51"/>
      <c r="IX323" s="50"/>
      <c r="IY323" s="51"/>
      <c r="IZ323" s="50"/>
      <c r="JA323" s="129"/>
      <c r="JB323" s="50"/>
      <c r="JC323" s="51"/>
      <c r="JD323" s="50"/>
      <c r="JE323" s="51"/>
      <c r="JF323" s="50"/>
      <c r="JG323" s="51"/>
      <c r="JH323" s="52"/>
      <c r="JI323" s="48">
        <f t="shared" si="193"/>
        <v>0</v>
      </c>
      <c r="JJ323" s="136"/>
      <c r="JK323" s="140"/>
      <c r="JL323" s="51"/>
      <c r="JM323" s="50"/>
      <c r="JN323" s="51"/>
      <c r="JO323" s="52"/>
      <c r="JP323" s="48">
        <f t="shared" si="191"/>
        <v>0</v>
      </c>
      <c r="JQ323" s="51"/>
      <c r="JR323" s="52"/>
    </row>
    <row r="324" spans="2:278" ht="15" hidden="1" customHeight="1" x14ac:dyDescent="0.3">
      <c r="B324" s="37">
        <v>7389</v>
      </c>
      <c r="C324" s="30" t="s">
        <v>186</v>
      </c>
      <c r="D324" s="38">
        <v>2008</v>
      </c>
      <c r="E324" s="62">
        <f t="shared" si="184"/>
        <v>0</v>
      </c>
      <c r="F324" s="47"/>
      <c r="G324" s="47"/>
      <c r="H324" s="47"/>
      <c r="I324" s="47"/>
      <c r="J324" s="48">
        <f t="shared" si="209"/>
        <v>0</v>
      </c>
      <c r="K324" s="49"/>
      <c r="L324" s="50"/>
      <c r="M324" s="51"/>
      <c r="N324" s="50"/>
      <c r="O324" s="51"/>
      <c r="P324" s="52"/>
      <c r="Q324" s="48">
        <f t="shared" si="185"/>
        <v>0</v>
      </c>
      <c r="R324" s="49"/>
      <c r="S324" s="52"/>
      <c r="T324" s="48">
        <f t="shared" si="186"/>
        <v>0</v>
      </c>
      <c r="U324" s="49"/>
      <c r="V324" s="50"/>
      <c r="W324" s="51"/>
      <c r="X324" s="52"/>
      <c r="Y324" s="53">
        <f t="shared" si="207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8"/>
      <c r="AM324" s="55"/>
      <c r="AN324" s="54"/>
      <c r="AO324" s="88"/>
      <c r="AP324" s="95">
        <f t="shared" si="187"/>
        <v>0</v>
      </c>
      <c r="AQ324" s="97"/>
      <c r="AR324" s="92"/>
      <c r="AS324" s="89"/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>
        <f t="shared" si="205"/>
        <v>0</v>
      </c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211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/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/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>
        <f t="shared" si="188"/>
        <v>0</v>
      </c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51"/>
      <c r="EP324" s="50"/>
      <c r="EQ324" s="51"/>
      <c r="ER324" s="50"/>
      <c r="ES324" s="50"/>
      <c r="ET324" s="50"/>
      <c r="EU324" s="50"/>
      <c r="EV324" s="50"/>
      <c r="EW324" s="51"/>
      <c r="EX324" s="52"/>
      <c r="EY324" s="53">
        <f t="shared" si="189"/>
        <v>0</v>
      </c>
      <c r="EZ324" s="51"/>
      <c r="FA324" s="50"/>
      <c r="FB324" s="51"/>
      <c r="FC324" s="52"/>
      <c r="FD324" s="53">
        <f t="shared" si="212"/>
        <v>0</v>
      </c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>
        <f t="shared" si="213"/>
        <v>0</v>
      </c>
      <c r="FR324" s="153"/>
      <c r="FS324" s="150"/>
      <c r="FT324" s="51"/>
      <c r="FU324" s="50"/>
      <c r="FV324" s="51"/>
      <c r="FW324" s="50"/>
      <c r="FX324" s="51"/>
      <c r="FY324" s="50"/>
      <c r="FZ324" s="51"/>
      <c r="GA324" s="50"/>
      <c r="GB324" s="51"/>
      <c r="GC324" s="52"/>
      <c r="GD324" s="53"/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/>
      <c r="GP324" s="136"/>
      <c r="GQ324" s="140"/>
      <c r="GR324" s="51"/>
      <c r="GS324" s="50"/>
      <c r="GT324" s="51"/>
      <c r="GU324" s="50"/>
      <c r="GV324" s="129"/>
      <c r="GW324" s="50"/>
      <c r="GX324" s="51"/>
      <c r="GY324" s="50"/>
      <c r="GZ324" s="51"/>
      <c r="HA324" s="50"/>
      <c r="HB324" s="51"/>
      <c r="HC324" s="52"/>
      <c r="HD324" s="48">
        <f t="shared" si="210"/>
        <v>0</v>
      </c>
      <c r="HE324" s="136"/>
      <c r="HF324" s="140"/>
      <c r="HG324" s="51"/>
      <c r="HH324" s="50"/>
      <c r="HI324" s="51"/>
      <c r="HJ324" s="50"/>
      <c r="HK324" s="129"/>
      <c r="HL324" s="50"/>
      <c r="HM324" s="51"/>
      <c r="HN324" s="50"/>
      <c r="HO324" s="51"/>
      <c r="HP324" s="50"/>
      <c r="HQ324" s="51"/>
      <c r="HR324" s="52"/>
      <c r="HS324" s="48">
        <f t="shared" si="192"/>
        <v>0</v>
      </c>
      <c r="HT324" s="136"/>
      <c r="HU324" s="140"/>
      <c r="HV324" s="51"/>
      <c r="HW324" s="50"/>
      <c r="HX324" s="51"/>
      <c r="HY324" s="50"/>
      <c r="HZ324" s="129"/>
      <c r="IA324" s="50"/>
      <c r="IB324" s="51"/>
      <c r="IC324" s="50"/>
      <c r="ID324" s="51"/>
      <c r="IE324" s="50"/>
      <c r="IF324" s="129"/>
      <c r="IG324" s="50"/>
      <c r="IH324" s="129"/>
      <c r="II324" s="50"/>
      <c r="IJ324" s="51"/>
      <c r="IK324" s="52"/>
      <c r="IL324" s="48">
        <f t="shared" si="201"/>
        <v>0</v>
      </c>
      <c r="IM324" s="136"/>
      <c r="IN324" s="140"/>
      <c r="IO324" s="51"/>
      <c r="IP324" s="52"/>
      <c r="IQ324" s="48">
        <f t="shared" si="190"/>
        <v>0</v>
      </c>
      <c r="IR324" s="51"/>
      <c r="IS324" s="52"/>
      <c r="IT324" s="48">
        <f t="shared" si="208"/>
        <v>0</v>
      </c>
      <c r="IU324" s="136"/>
      <c r="IV324" s="140"/>
      <c r="IW324" s="51"/>
      <c r="IX324" s="50"/>
      <c r="IY324" s="129"/>
      <c r="IZ324" s="50"/>
      <c r="JA324" s="129"/>
      <c r="JB324" s="50"/>
      <c r="JC324" s="51"/>
      <c r="JD324" s="50"/>
      <c r="JE324" s="51"/>
      <c r="JF324" s="50"/>
      <c r="JG324" s="51"/>
      <c r="JH324" s="52"/>
      <c r="JI324" s="48">
        <f t="shared" si="193"/>
        <v>0</v>
      </c>
      <c r="JJ324" s="136"/>
      <c r="JK324" s="140"/>
      <c r="JL324" s="129"/>
      <c r="JM324" s="50"/>
      <c r="JN324" s="51"/>
      <c r="JO324" s="52"/>
      <c r="JP324" s="48">
        <f t="shared" si="191"/>
        <v>0</v>
      </c>
      <c r="JQ324" s="51"/>
      <c r="JR324" s="52"/>
    </row>
    <row r="325" spans="2:278" ht="15" hidden="1" customHeight="1" x14ac:dyDescent="0.3">
      <c r="B325" s="37">
        <v>6252</v>
      </c>
      <c r="C325" s="30" t="s">
        <v>732</v>
      </c>
      <c r="D325" s="38">
        <v>2009</v>
      </c>
      <c r="E325" s="62">
        <f t="shared" si="184"/>
        <v>0</v>
      </c>
      <c r="F325" s="47" t="s">
        <v>427</v>
      </c>
      <c r="G325" s="47"/>
      <c r="H325" s="47" t="s">
        <v>546</v>
      </c>
      <c r="I325" s="47" t="s">
        <v>641</v>
      </c>
      <c r="J325" s="48">
        <f t="shared" si="209"/>
        <v>0</v>
      </c>
      <c r="K325" s="49"/>
      <c r="L325" s="50"/>
      <c r="M325" s="51"/>
      <c r="N325" s="50"/>
      <c r="O325" s="51"/>
      <c r="P325" s="52"/>
      <c r="Q325" s="48">
        <f t="shared" si="185"/>
        <v>0</v>
      </c>
      <c r="R325" s="49"/>
      <c r="S325" s="52"/>
      <c r="T325" s="48">
        <f t="shared" si="186"/>
        <v>0</v>
      </c>
      <c r="U325" s="49"/>
      <c r="V325" s="50"/>
      <c r="W325" s="51"/>
      <c r="X325" s="52"/>
      <c r="Y325" s="53">
        <f t="shared" si="207"/>
        <v>0</v>
      </c>
      <c r="Z325" s="120"/>
      <c r="AA325" s="55"/>
      <c r="AB325" s="120"/>
      <c r="AC325" s="55"/>
      <c r="AD325" s="120"/>
      <c r="AE325" s="55"/>
      <c r="AF325" s="120"/>
      <c r="AG325" s="55"/>
      <c r="AH325" s="120"/>
      <c r="AI325" s="55"/>
      <c r="AJ325" s="148"/>
      <c r="AK325" s="55"/>
      <c r="AL325" s="120"/>
      <c r="AM325" s="55"/>
      <c r="AN325" s="120"/>
      <c r="AO325" s="88"/>
      <c r="AP325" s="95">
        <f t="shared" si="187"/>
        <v>0</v>
      </c>
      <c r="AQ325" s="97"/>
      <c r="AR325" s="92"/>
      <c r="AS325" s="89"/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>
        <f t="shared" si="205"/>
        <v>0</v>
      </c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211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/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/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>
        <f t="shared" si="188"/>
        <v>0</v>
      </c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1"/>
      <c r="ET325" s="50"/>
      <c r="EU325" s="51"/>
      <c r="EV325" s="50"/>
      <c r="EW325" s="51"/>
      <c r="EX325" s="52"/>
      <c r="EY325" s="53">
        <f t="shared" si="189"/>
        <v>0</v>
      </c>
      <c r="EZ325" s="51"/>
      <c r="FA325" s="50"/>
      <c r="FB325" s="51"/>
      <c r="FC325" s="52"/>
      <c r="FD325" s="53">
        <f t="shared" si="212"/>
        <v>0</v>
      </c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>
        <f t="shared" si="213"/>
        <v>0</v>
      </c>
      <c r="FR325" s="153"/>
      <c r="FS325" s="150"/>
      <c r="FT325" s="51"/>
      <c r="FU325" s="50"/>
      <c r="FV325" s="51"/>
      <c r="FW325" s="50"/>
      <c r="FX325" s="51"/>
      <c r="FY325" s="50"/>
      <c r="FZ325" s="51"/>
      <c r="GA325" s="50"/>
      <c r="GB325" s="51"/>
      <c r="GC325" s="52"/>
      <c r="GD325" s="53"/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/>
      <c r="GP325" s="136"/>
      <c r="GQ325" s="140"/>
      <c r="GR325" s="51"/>
      <c r="GS325" s="50"/>
      <c r="GT325" s="51"/>
      <c r="GU325" s="50"/>
      <c r="GV325" s="129"/>
      <c r="GW325" s="50"/>
      <c r="GX325" s="51"/>
      <c r="GY325" s="50"/>
      <c r="GZ325" s="51"/>
      <c r="HA325" s="50"/>
      <c r="HB325" s="51"/>
      <c r="HC325" s="52"/>
      <c r="HD325" s="48">
        <f t="shared" si="210"/>
        <v>0</v>
      </c>
      <c r="HE325" s="136"/>
      <c r="HF325" s="140"/>
      <c r="HG325" s="51"/>
      <c r="HH325" s="50"/>
      <c r="HI325" s="51"/>
      <c r="HJ325" s="50"/>
      <c r="HK325" s="129"/>
      <c r="HL325" s="50"/>
      <c r="HM325" s="51"/>
      <c r="HN325" s="50"/>
      <c r="HO325" s="51"/>
      <c r="HP325" s="50"/>
      <c r="HQ325" s="51"/>
      <c r="HR325" s="52"/>
      <c r="HS325" s="48">
        <f t="shared" si="192"/>
        <v>0</v>
      </c>
      <c r="HT325" s="136"/>
      <c r="HU325" s="140"/>
      <c r="HV325" s="51"/>
      <c r="HW325" s="50"/>
      <c r="HX325" s="51"/>
      <c r="HY325" s="50"/>
      <c r="HZ325" s="129"/>
      <c r="IA325" s="50"/>
      <c r="IB325" s="51"/>
      <c r="IC325" s="50"/>
      <c r="ID325" s="51"/>
      <c r="IE325" s="50"/>
      <c r="IF325" s="129"/>
      <c r="IG325" s="50"/>
      <c r="IH325" s="129"/>
      <c r="II325" s="50"/>
      <c r="IJ325" s="51"/>
      <c r="IK325" s="52"/>
      <c r="IL325" s="48">
        <f t="shared" si="201"/>
        <v>0</v>
      </c>
      <c r="IM325" s="136"/>
      <c r="IN325" s="140"/>
      <c r="IO325" s="51"/>
      <c r="IP325" s="52"/>
      <c r="IQ325" s="48">
        <f t="shared" si="190"/>
        <v>0</v>
      </c>
      <c r="IR325" s="51"/>
      <c r="IS325" s="52"/>
      <c r="IT325" s="48">
        <f t="shared" si="208"/>
        <v>0</v>
      </c>
      <c r="IU325" s="136"/>
      <c r="IV325" s="140"/>
      <c r="IW325" s="51"/>
      <c r="IX325" s="50"/>
      <c r="IY325" s="129"/>
      <c r="IZ325" s="50"/>
      <c r="JA325" s="129"/>
      <c r="JB325" s="50"/>
      <c r="JC325" s="51"/>
      <c r="JD325" s="50"/>
      <c r="JE325" s="51"/>
      <c r="JF325" s="50"/>
      <c r="JG325" s="51"/>
      <c r="JH325" s="52"/>
      <c r="JI325" s="48">
        <f t="shared" si="193"/>
        <v>0</v>
      </c>
      <c r="JJ325" s="136"/>
      <c r="JK325" s="140"/>
      <c r="JL325" s="129"/>
      <c r="JM325" s="50"/>
      <c r="JN325" s="51"/>
      <c r="JO325" s="52"/>
      <c r="JP325" s="48">
        <f t="shared" si="191"/>
        <v>0</v>
      </c>
      <c r="JQ325" s="51"/>
      <c r="JR325" s="52"/>
    </row>
    <row r="326" spans="2:278" ht="15" hidden="1" customHeight="1" x14ac:dyDescent="0.3">
      <c r="B326" s="37">
        <v>1087</v>
      </c>
      <c r="C326" s="30" t="s">
        <v>626</v>
      </c>
      <c r="D326" s="38">
        <v>2012</v>
      </c>
      <c r="E326" s="62">
        <f t="shared" si="184"/>
        <v>6</v>
      </c>
      <c r="F326" s="47" t="s">
        <v>432</v>
      </c>
      <c r="G326" s="47"/>
      <c r="H326" s="47" t="s">
        <v>545</v>
      </c>
      <c r="I326" s="47" t="s">
        <v>434</v>
      </c>
      <c r="J326" s="48">
        <f t="shared" si="209"/>
        <v>0</v>
      </c>
      <c r="K326" s="49"/>
      <c r="L326" s="50"/>
      <c r="M326" s="51"/>
      <c r="N326" s="50"/>
      <c r="O326" s="51"/>
      <c r="P326" s="52"/>
      <c r="Q326" s="48">
        <f t="shared" si="185"/>
        <v>0</v>
      </c>
      <c r="R326" s="49"/>
      <c r="S326" s="52"/>
      <c r="T326" s="48">
        <f t="shared" si="186"/>
        <v>0</v>
      </c>
      <c r="U326" s="49"/>
      <c r="V326" s="50"/>
      <c r="W326" s="51"/>
      <c r="X326" s="52"/>
      <c r="Y326" s="53">
        <f t="shared" si="207"/>
        <v>0</v>
      </c>
      <c r="Z326" s="114"/>
      <c r="AA326" s="55"/>
      <c r="AB326" s="114"/>
      <c r="AC326" s="55"/>
      <c r="AD326" s="114"/>
      <c r="AE326" s="55"/>
      <c r="AF326" s="114"/>
      <c r="AG326" s="55"/>
      <c r="AH326" s="114"/>
      <c r="AI326" s="55"/>
      <c r="AJ326" s="114"/>
      <c r="AK326" s="55"/>
      <c r="AL326" s="148"/>
      <c r="AM326" s="55"/>
      <c r="AN326" s="114"/>
      <c r="AO326" s="88"/>
      <c r="AP326" s="95">
        <f t="shared" si="187"/>
        <v>0</v>
      </c>
      <c r="AQ326" s="97"/>
      <c r="AR326" s="92"/>
      <c r="AS326" s="89">
        <f>AU326+AW326+AY326+BA326+BC326</f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 t="shared" si="205"/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211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>CJ326+CL326+CN326+CP326+CR326+CT326</f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>CW326+CY326+DA326+DC326+DE326</f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 t="shared" si="188"/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189"/>
        <v>0</v>
      </c>
      <c r="EZ326" s="51"/>
      <c r="FA326" s="50"/>
      <c r="FB326" s="51"/>
      <c r="FC326" s="52"/>
      <c r="FD326" s="53">
        <f t="shared" si="212"/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 t="shared" si="213"/>
        <v>0</v>
      </c>
      <c r="FR326" s="122"/>
      <c r="FS326" s="122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>GF326+GH326+GJ326+GL326+GN326</f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>GQ326+GS326+GU326+GW326+GY326+HA326+HC326</f>
        <v>0</v>
      </c>
      <c r="GP326" s="125"/>
      <c r="GQ326" s="125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 t="shared" si="210"/>
        <v>0</v>
      </c>
      <c r="HE326" s="125"/>
      <c r="HF326" s="125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si="192"/>
        <v>0</v>
      </c>
      <c r="HT326" s="136"/>
      <c r="HU326" s="140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9"/>
      <c r="IG326" s="50"/>
      <c r="IH326" s="129"/>
      <c r="II326" s="50"/>
      <c r="IJ326" s="51"/>
      <c r="IK326" s="52"/>
      <c r="IL326" s="48">
        <f t="shared" si="201"/>
        <v>0</v>
      </c>
      <c r="IM326" s="136"/>
      <c r="IN326" s="140"/>
      <c r="IO326" s="51"/>
      <c r="IP326" s="52"/>
      <c r="IQ326" s="48">
        <f t="shared" si="190"/>
        <v>0</v>
      </c>
      <c r="IR326" s="51"/>
      <c r="IS326" s="52"/>
      <c r="IT326" s="48">
        <f t="shared" si="208"/>
        <v>0</v>
      </c>
      <c r="IU326" s="136"/>
      <c r="IV326" s="140"/>
      <c r="IW326" s="51"/>
      <c r="IX326" s="50"/>
      <c r="IY326" s="51"/>
      <c r="IZ326" s="50"/>
      <c r="JA326" s="129"/>
      <c r="JB326" s="50"/>
      <c r="JC326" s="51"/>
      <c r="JD326" s="50"/>
      <c r="JE326" s="51"/>
      <c r="JF326" s="50"/>
      <c r="JG326" s="51"/>
      <c r="JH326" s="52"/>
      <c r="JI326" s="48">
        <f t="shared" si="193"/>
        <v>0</v>
      </c>
      <c r="JJ326" s="136"/>
      <c r="JK326" s="140"/>
      <c r="JL326" s="51"/>
      <c r="JM326" s="50"/>
      <c r="JN326" s="51"/>
      <c r="JO326" s="52"/>
      <c r="JP326" s="48">
        <f t="shared" si="191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613</v>
      </c>
      <c r="D327" s="38">
        <v>2012</v>
      </c>
      <c r="E327" s="62">
        <f t="shared" si="184"/>
        <v>6</v>
      </c>
      <c r="F327" s="47" t="s">
        <v>529</v>
      </c>
      <c r="G327" s="47"/>
      <c r="H327" s="47" t="s">
        <v>583</v>
      </c>
      <c r="I327" s="47"/>
      <c r="J327" s="48">
        <f t="shared" si="209"/>
        <v>0</v>
      </c>
      <c r="K327" s="49"/>
      <c r="L327" s="50"/>
      <c r="M327" s="51"/>
      <c r="N327" s="50"/>
      <c r="O327" s="51"/>
      <c r="P327" s="52"/>
      <c r="Q327" s="48">
        <f t="shared" si="185"/>
        <v>0</v>
      </c>
      <c r="R327" s="49"/>
      <c r="S327" s="52"/>
      <c r="T327" s="48">
        <f t="shared" si="186"/>
        <v>0</v>
      </c>
      <c r="U327" s="49"/>
      <c r="V327" s="50"/>
      <c r="W327" s="51"/>
      <c r="X327" s="52"/>
      <c r="Y327" s="53">
        <f t="shared" si="207"/>
        <v>0</v>
      </c>
      <c r="Z327" s="114"/>
      <c r="AA327" s="55"/>
      <c r="AB327" s="114"/>
      <c r="AC327" s="55"/>
      <c r="AD327" s="114"/>
      <c r="AE327" s="55"/>
      <c r="AF327" s="117"/>
      <c r="AG327" s="55"/>
      <c r="AH327" s="114"/>
      <c r="AI327" s="55"/>
      <c r="AJ327" s="114"/>
      <c r="AK327" s="55"/>
      <c r="AL327" s="114"/>
      <c r="AM327" s="55"/>
      <c r="AN327" s="114"/>
      <c r="AO327" s="88"/>
      <c r="AP327" s="95">
        <f t="shared" si="187"/>
        <v>0</v>
      </c>
      <c r="AQ327" s="97"/>
      <c r="AR327" s="92"/>
      <c r="AS327" s="89">
        <f>AU327+AW327+AY327+BA327+BC327</f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 t="shared" si="205"/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211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>CJ327+CL327+CN327+CP327+CR327+CT327</f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>CW327+CY327+DA327+DC327+DE327</f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 t="shared" si="188"/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189"/>
        <v>0</v>
      </c>
      <c r="EZ327" s="51"/>
      <c r="FA327" s="50"/>
      <c r="FB327" s="51"/>
      <c r="FC327" s="52"/>
      <c r="FD327" s="53">
        <f t="shared" si="212"/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 t="shared" si="213"/>
        <v>0</v>
      </c>
      <c r="FR327" s="122"/>
      <c r="FS327" s="122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>GF327+GH327+GJ327+GL327+GN327</f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>GQ327+GS327+GU327+GW327+GY327+HA327+HC327</f>
        <v>0</v>
      </c>
      <c r="GP327" s="125"/>
      <c r="GQ327" s="125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 t="shared" si="210"/>
        <v>0</v>
      </c>
      <c r="HE327" s="125"/>
      <c r="HF327" s="125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192"/>
        <v>0</v>
      </c>
      <c r="HT327" s="136"/>
      <c r="HU327" s="140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9"/>
      <c r="IG327" s="50"/>
      <c r="IH327" s="129"/>
      <c r="II327" s="50"/>
      <c r="IJ327" s="51"/>
      <c r="IK327" s="52"/>
      <c r="IL327" s="48">
        <f t="shared" si="201"/>
        <v>0</v>
      </c>
      <c r="IM327" s="136"/>
      <c r="IN327" s="140"/>
      <c r="IO327" s="51"/>
      <c r="IP327" s="52"/>
      <c r="IQ327" s="48">
        <f t="shared" si="190"/>
        <v>0</v>
      </c>
      <c r="IR327" s="51"/>
      <c r="IS327" s="52"/>
      <c r="IT327" s="48">
        <f t="shared" si="208"/>
        <v>0</v>
      </c>
      <c r="IU327" s="136"/>
      <c r="IV327" s="140"/>
      <c r="IW327" s="51"/>
      <c r="IX327" s="50"/>
      <c r="IY327" s="51"/>
      <c r="IZ327" s="50"/>
      <c r="JA327" s="129"/>
      <c r="JB327" s="50"/>
      <c r="JC327" s="51"/>
      <c r="JD327" s="50"/>
      <c r="JE327" s="51"/>
      <c r="JF327" s="50"/>
      <c r="JG327" s="51"/>
      <c r="JH327" s="52"/>
      <c r="JI327" s="48">
        <f t="shared" si="193"/>
        <v>0</v>
      </c>
      <c r="JJ327" s="136"/>
      <c r="JK327" s="140"/>
      <c r="JL327" s="51"/>
      <c r="JM327" s="50"/>
      <c r="JN327" s="51"/>
      <c r="JO327" s="52"/>
      <c r="JP327" s="48">
        <f t="shared" si="191"/>
        <v>0</v>
      </c>
      <c r="JQ327" s="51"/>
      <c r="JR327" s="52"/>
    </row>
    <row r="328" spans="2:278" ht="15" hidden="1" customHeight="1" x14ac:dyDescent="0.3">
      <c r="B328" s="37">
        <v>7377</v>
      </c>
      <c r="C328" s="30" t="s">
        <v>286</v>
      </c>
      <c r="D328" s="38">
        <v>2009</v>
      </c>
      <c r="E328" s="62">
        <f t="shared" si="184"/>
        <v>0</v>
      </c>
      <c r="F328" s="47"/>
      <c r="G328" s="47"/>
      <c r="H328" s="47"/>
      <c r="I328" s="47"/>
      <c r="J328" s="48">
        <f t="shared" si="209"/>
        <v>0</v>
      </c>
      <c r="K328" s="49"/>
      <c r="L328" s="50"/>
      <c r="M328" s="51"/>
      <c r="N328" s="50"/>
      <c r="O328" s="51"/>
      <c r="P328" s="52"/>
      <c r="Q328" s="48">
        <f t="shared" si="185"/>
        <v>0</v>
      </c>
      <c r="R328" s="49"/>
      <c r="S328" s="52"/>
      <c r="T328" s="48">
        <f t="shared" si="186"/>
        <v>0</v>
      </c>
      <c r="U328" s="49"/>
      <c r="V328" s="50"/>
      <c r="W328" s="51"/>
      <c r="X328" s="52"/>
      <c r="Y328" s="53">
        <f t="shared" si="207"/>
        <v>0</v>
      </c>
      <c r="Z328" s="117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7"/>
      <c r="AM328" s="55"/>
      <c r="AN328" s="54"/>
      <c r="AO328" s="88"/>
      <c r="AP328" s="95">
        <f t="shared" si="187"/>
        <v>0</v>
      </c>
      <c r="AQ328" s="97"/>
      <c r="AR328" s="92"/>
      <c r="AS328" s="89"/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>
        <f t="shared" si="205"/>
        <v>0</v>
      </c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211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/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/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>
        <f t="shared" si="188"/>
        <v>0</v>
      </c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1"/>
      <c r="ET328" s="50"/>
      <c r="EU328" s="51"/>
      <c r="EV328" s="50"/>
      <c r="EW328" s="51"/>
      <c r="EX328" s="52"/>
      <c r="EY328" s="53">
        <f t="shared" si="189"/>
        <v>0</v>
      </c>
      <c r="EZ328" s="51"/>
      <c r="FA328" s="50"/>
      <c r="FB328" s="51"/>
      <c r="FC328" s="52"/>
      <c r="FD328" s="53">
        <f t="shared" si="212"/>
        <v>0</v>
      </c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>
        <f t="shared" si="213"/>
        <v>0</v>
      </c>
      <c r="FR328" s="153"/>
      <c r="FS328" s="150"/>
      <c r="FT328" s="51"/>
      <c r="FU328" s="50"/>
      <c r="FV328" s="51"/>
      <c r="FW328" s="50"/>
      <c r="FX328" s="51"/>
      <c r="FY328" s="50"/>
      <c r="FZ328" s="51"/>
      <c r="GA328" s="50"/>
      <c r="GB328" s="51"/>
      <c r="GC328" s="52"/>
      <c r="GD328" s="53"/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/>
      <c r="GP328" s="136"/>
      <c r="GQ328" s="140"/>
      <c r="GR328" s="51"/>
      <c r="GS328" s="50"/>
      <c r="GT328" s="51"/>
      <c r="GU328" s="50"/>
      <c r="GV328" s="129"/>
      <c r="GW328" s="50"/>
      <c r="GX328" s="51"/>
      <c r="GY328" s="50"/>
      <c r="GZ328" s="51"/>
      <c r="HA328" s="50"/>
      <c r="HB328" s="51"/>
      <c r="HC328" s="52"/>
      <c r="HD328" s="48">
        <f t="shared" si="210"/>
        <v>0</v>
      </c>
      <c r="HE328" s="136"/>
      <c r="HF328" s="140"/>
      <c r="HG328" s="51"/>
      <c r="HH328" s="50"/>
      <c r="HI328" s="51"/>
      <c r="HJ328" s="50"/>
      <c r="HK328" s="129"/>
      <c r="HL328" s="50"/>
      <c r="HM328" s="51"/>
      <c r="HN328" s="50"/>
      <c r="HO328" s="51"/>
      <c r="HP328" s="50"/>
      <c r="HQ328" s="51"/>
      <c r="HR328" s="52"/>
      <c r="HS328" s="48">
        <f t="shared" si="192"/>
        <v>0</v>
      </c>
      <c r="HT328" s="136"/>
      <c r="HU328" s="140"/>
      <c r="HV328" s="51"/>
      <c r="HW328" s="50"/>
      <c r="HX328" s="51"/>
      <c r="HY328" s="50"/>
      <c r="HZ328" s="129"/>
      <c r="IA328" s="50"/>
      <c r="IB328" s="51"/>
      <c r="IC328" s="50"/>
      <c r="ID328" s="51"/>
      <c r="IE328" s="50"/>
      <c r="IF328" s="129"/>
      <c r="IG328" s="50"/>
      <c r="IH328" s="129"/>
      <c r="II328" s="50"/>
      <c r="IJ328" s="51"/>
      <c r="IK328" s="52"/>
      <c r="IL328" s="48">
        <f t="shared" si="201"/>
        <v>0</v>
      </c>
      <c r="IM328" s="136"/>
      <c r="IN328" s="140"/>
      <c r="IO328" s="51"/>
      <c r="IP328" s="52"/>
      <c r="IQ328" s="48">
        <f t="shared" si="190"/>
        <v>0</v>
      </c>
      <c r="IR328" s="51"/>
      <c r="IS328" s="52"/>
      <c r="IT328" s="48">
        <f t="shared" si="208"/>
        <v>0</v>
      </c>
      <c r="IU328" s="136"/>
      <c r="IV328" s="140"/>
      <c r="IW328" s="51"/>
      <c r="IX328" s="50"/>
      <c r="IY328" s="129"/>
      <c r="IZ328" s="50"/>
      <c r="JA328" s="129"/>
      <c r="JB328" s="50"/>
      <c r="JC328" s="51"/>
      <c r="JD328" s="50"/>
      <c r="JE328" s="51"/>
      <c r="JF328" s="50"/>
      <c r="JG328" s="51"/>
      <c r="JH328" s="52"/>
      <c r="JI328" s="48">
        <f t="shared" si="193"/>
        <v>0</v>
      </c>
      <c r="JJ328" s="136"/>
      <c r="JK328" s="140"/>
      <c r="JL328" s="129"/>
      <c r="JM328" s="50"/>
      <c r="JN328" s="51"/>
      <c r="JO328" s="52"/>
      <c r="JP328" s="48">
        <f t="shared" si="191"/>
        <v>0</v>
      </c>
      <c r="JQ328" s="51"/>
      <c r="JR328" s="52"/>
    </row>
    <row r="329" spans="2:278" ht="15" hidden="1" customHeight="1" x14ac:dyDescent="0.3">
      <c r="B329" s="37">
        <v>30</v>
      </c>
      <c r="C329" s="30" t="s">
        <v>677</v>
      </c>
      <c r="D329" s="38">
        <v>2012</v>
      </c>
      <c r="E329" s="62">
        <f t="shared" si="184"/>
        <v>5.3999999999999995</v>
      </c>
      <c r="F329" s="47" t="s">
        <v>678</v>
      </c>
      <c r="G329" s="47"/>
      <c r="H329" s="47" t="s">
        <v>679</v>
      </c>
      <c r="I329" s="47"/>
      <c r="J329" s="48">
        <f t="shared" si="209"/>
        <v>0</v>
      </c>
      <c r="K329" s="49"/>
      <c r="L329" s="50"/>
      <c r="M329" s="51"/>
      <c r="N329" s="50"/>
      <c r="O329" s="51"/>
      <c r="P329" s="52"/>
      <c r="Q329" s="48">
        <f t="shared" si="185"/>
        <v>0</v>
      </c>
      <c r="R329" s="49"/>
      <c r="S329" s="52"/>
      <c r="T329" s="48">
        <f t="shared" si="186"/>
        <v>0</v>
      </c>
      <c r="U329" s="49"/>
      <c r="V329" s="50"/>
      <c r="W329" s="51"/>
      <c r="X329" s="52"/>
      <c r="Y329" s="53">
        <f t="shared" si="207"/>
        <v>0</v>
      </c>
      <c r="Z329" s="148"/>
      <c r="AA329" s="55"/>
      <c r="AB329" s="148"/>
      <c r="AC329" s="55"/>
      <c r="AD329" s="148"/>
      <c r="AE329" s="55"/>
      <c r="AF329" s="148"/>
      <c r="AG329" s="55"/>
      <c r="AH329" s="148"/>
      <c r="AI329" s="55"/>
      <c r="AJ329" s="148"/>
      <c r="AK329" s="55"/>
      <c r="AL329" s="148"/>
      <c r="AM329" s="55"/>
      <c r="AN329" s="148"/>
      <c r="AO329" s="88"/>
      <c r="AP329" s="95">
        <f t="shared" si="187"/>
        <v>0</v>
      </c>
      <c r="AQ329" s="97"/>
      <c r="AR329" s="92"/>
      <c r="AS329" s="89">
        <f>AU329+AW329+AY329+BA329+BC329</f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 t="shared" si="205"/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211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>CJ329+CL329+CN329+CP329+CR329+CT329</f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>CW329+CY329+DA329+DC329+DE329</f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 t="shared" si="188"/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si="189"/>
        <v>0</v>
      </c>
      <c r="EZ329" s="51"/>
      <c r="FA329" s="50"/>
      <c r="FB329" s="51"/>
      <c r="FC329" s="52"/>
      <c r="FD329" s="53">
        <f t="shared" si="212"/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 t="shared" si="213"/>
        <v>0</v>
      </c>
      <c r="FR329" s="122"/>
      <c r="FS329" s="122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>GF329+GH329+GJ329+GL329+GN329</f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>GQ329+GS329+GU329+GW329+GY329+HA329+HC329</f>
        <v>0</v>
      </c>
      <c r="GP329" s="125"/>
      <c r="GQ329" s="125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 t="shared" si="210"/>
        <v>0</v>
      </c>
      <c r="HE329" s="125"/>
      <c r="HF329" s="125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192"/>
        <v>0</v>
      </c>
      <c r="HT329" s="136"/>
      <c r="HU329" s="140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9"/>
      <c r="IG329" s="50"/>
      <c r="IH329" s="129"/>
      <c r="II329" s="50"/>
      <c r="IJ329" s="51"/>
      <c r="IK329" s="52"/>
      <c r="IL329" s="48">
        <f t="shared" si="201"/>
        <v>0</v>
      </c>
      <c r="IM329" s="136"/>
      <c r="IN329" s="140"/>
      <c r="IO329" s="51"/>
      <c r="IP329" s="52"/>
      <c r="IQ329" s="48">
        <f t="shared" si="190"/>
        <v>0</v>
      </c>
      <c r="IR329" s="51"/>
      <c r="IS329" s="52"/>
      <c r="IT329" s="48">
        <f t="shared" si="208"/>
        <v>0</v>
      </c>
      <c r="IU329" s="136"/>
      <c r="IV329" s="140"/>
      <c r="IW329" s="51"/>
      <c r="IX329" s="50"/>
      <c r="IY329" s="51"/>
      <c r="IZ329" s="50"/>
      <c r="JA329" s="129"/>
      <c r="JB329" s="50"/>
      <c r="JC329" s="51"/>
      <c r="JD329" s="50"/>
      <c r="JE329" s="51"/>
      <c r="JF329" s="50"/>
      <c r="JG329" s="51"/>
      <c r="JH329" s="52"/>
      <c r="JI329" s="48">
        <f t="shared" si="193"/>
        <v>0</v>
      </c>
      <c r="JJ329" s="136"/>
      <c r="JK329" s="140"/>
      <c r="JL329" s="51"/>
      <c r="JM329" s="50"/>
      <c r="JN329" s="51"/>
      <c r="JO329" s="52"/>
      <c r="JP329" s="48">
        <f t="shared" si="191"/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680</v>
      </c>
      <c r="D330" s="38">
        <v>2011</v>
      </c>
      <c r="E330" s="62">
        <f t="shared" ref="E330:E393" si="214">J330+Q330+T330+Y330+AP330+AS330+BD330+BQ330+CH330+CU330+DF330+DM330+ED330+EY330+FD330+FQ330+GD330+GO330+HD330+HS330+IL330+IQ330+IT330+JI330+JP330</f>
        <v>5.3999999999999995</v>
      </c>
      <c r="F330" s="47" t="s">
        <v>678</v>
      </c>
      <c r="G330" s="47"/>
      <c r="H330" s="47" t="s">
        <v>679</v>
      </c>
      <c r="I330" s="47"/>
      <c r="J330" s="48">
        <f t="shared" si="209"/>
        <v>0</v>
      </c>
      <c r="K330" s="49"/>
      <c r="L330" s="50"/>
      <c r="M330" s="51"/>
      <c r="N330" s="50"/>
      <c r="O330" s="51"/>
      <c r="P330" s="52"/>
      <c r="Q330" s="48">
        <f t="shared" ref="Q330:Q393" si="215">S330</f>
        <v>0</v>
      </c>
      <c r="R330" s="49"/>
      <c r="S330" s="52"/>
      <c r="T330" s="48">
        <f t="shared" ref="T330:T393" si="216">V330+X330</f>
        <v>0</v>
      </c>
      <c r="U330" s="49"/>
      <c r="V330" s="50"/>
      <c r="W330" s="51"/>
      <c r="X330" s="52"/>
      <c r="Y330" s="53">
        <f t="shared" si="207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5"/>
      <c r="AM330" s="55"/>
      <c r="AN330" s="54"/>
      <c r="AO330" s="88"/>
      <c r="AP330" s="95">
        <f t="shared" ref="AP330:AP393" si="217">AR330</f>
        <v>0</v>
      </c>
      <c r="AQ330" s="97"/>
      <c r="AR330" s="92"/>
      <c r="AS330" s="89">
        <f>AU330+AW330+AY330+BA330+BC330</f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 t="shared" si="205"/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211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>CJ330+CL330+CN330+CP330+CR330+CT330</f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 t="shared" ref="DF330:DF393" si="218"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ref="EY330:EY393" si="219">FA330+FC330</f>
        <v>0</v>
      </c>
      <c r="EZ330" s="51"/>
      <c r="FA330" s="50"/>
      <c r="FB330" s="51"/>
      <c r="FC330" s="52"/>
      <c r="FD330" s="53">
        <f t="shared" si="212"/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 t="shared" si="213"/>
        <v>0</v>
      </c>
      <c r="FR330" s="122"/>
      <c r="FS330" s="122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>GF330+GH330+GJ330+GL330+GN330</f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>GQ330+GS330+GU330+GW330+GY330+HA330+HC330</f>
        <v>0</v>
      </c>
      <c r="GP330" s="125"/>
      <c r="GQ330" s="125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 t="shared" si="210"/>
        <v>0</v>
      </c>
      <c r="HE330" s="125"/>
      <c r="HF330" s="125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192"/>
        <v>0</v>
      </c>
      <c r="HT330" s="136"/>
      <c r="HU330" s="140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9"/>
      <c r="IG330" s="50"/>
      <c r="IH330" s="129"/>
      <c r="II330" s="50"/>
      <c r="IJ330" s="51"/>
      <c r="IK330" s="52"/>
      <c r="IL330" s="48">
        <f t="shared" si="201"/>
        <v>0</v>
      </c>
      <c r="IM330" s="136"/>
      <c r="IN330" s="140"/>
      <c r="IO330" s="51"/>
      <c r="IP330" s="52"/>
      <c r="IQ330" s="48">
        <f t="shared" ref="IQ330:IQ393" si="220">IS330</f>
        <v>0</v>
      </c>
      <c r="IR330" s="51"/>
      <c r="IS330" s="52"/>
      <c r="IT330" s="48">
        <f t="shared" si="208"/>
        <v>0</v>
      </c>
      <c r="IU330" s="136"/>
      <c r="IV330" s="140"/>
      <c r="IW330" s="51"/>
      <c r="IX330" s="50"/>
      <c r="IY330" s="51"/>
      <c r="IZ330" s="50"/>
      <c r="JA330" s="129"/>
      <c r="JB330" s="50"/>
      <c r="JC330" s="51"/>
      <c r="JD330" s="50"/>
      <c r="JE330" s="51"/>
      <c r="JF330" s="50"/>
      <c r="JG330" s="51"/>
      <c r="JH330" s="52"/>
      <c r="JI330" s="48">
        <f t="shared" si="193"/>
        <v>0</v>
      </c>
      <c r="JJ330" s="136"/>
      <c r="JK330" s="140"/>
      <c r="JL330" s="51"/>
      <c r="JM330" s="50"/>
      <c r="JN330" s="51"/>
      <c r="JO330" s="52"/>
      <c r="JP330" s="48">
        <f t="shared" ref="JP330:JP393" si="221">JR330</f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608</v>
      </c>
      <c r="D331" s="38">
        <v>2011</v>
      </c>
      <c r="E331" s="62">
        <f t="shared" si="214"/>
        <v>5.3999999999999995</v>
      </c>
      <c r="F331" s="47" t="s">
        <v>408</v>
      </c>
      <c r="G331" s="47"/>
      <c r="H331" s="47" t="s">
        <v>421</v>
      </c>
      <c r="I331" s="47" t="s">
        <v>606</v>
      </c>
      <c r="J331" s="48">
        <f t="shared" si="209"/>
        <v>0</v>
      </c>
      <c r="K331" s="49"/>
      <c r="L331" s="50"/>
      <c r="M331" s="51"/>
      <c r="N331" s="50"/>
      <c r="O331" s="51"/>
      <c r="P331" s="52"/>
      <c r="Q331" s="48">
        <f t="shared" si="215"/>
        <v>0</v>
      </c>
      <c r="R331" s="49"/>
      <c r="S331" s="52"/>
      <c r="T331" s="48">
        <f t="shared" si="216"/>
        <v>0</v>
      </c>
      <c r="U331" s="49"/>
      <c r="V331" s="50"/>
      <c r="W331" s="51"/>
      <c r="X331" s="52"/>
      <c r="Y331" s="53">
        <f t="shared" si="207"/>
        <v>0</v>
      </c>
      <c r="Z331" s="148"/>
      <c r="AA331" s="55"/>
      <c r="AB331" s="148"/>
      <c r="AC331" s="55"/>
      <c r="AD331" s="148"/>
      <c r="AE331" s="55"/>
      <c r="AF331" s="148"/>
      <c r="AG331" s="55"/>
      <c r="AH331" s="148"/>
      <c r="AI331" s="55"/>
      <c r="AJ331" s="148"/>
      <c r="AK331" s="55"/>
      <c r="AL331" s="148"/>
      <c r="AM331" s="55"/>
      <c r="AN331" s="148"/>
      <c r="AO331" s="88"/>
      <c r="AP331" s="95">
        <f t="shared" si="217"/>
        <v>0</v>
      </c>
      <c r="AQ331" s="97"/>
      <c r="AR331" s="92"/>
      <c r="AS331" s="89">
        <f>AU331+AW331+AY331+BA331+BC331</f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 t="shared" si="205"/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211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>CJ331+CL331+CN331+CP331+CR331+CT331</f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>CW331+CY331+DA331+DC331+DE331</f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 t="shared" si="218"/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219"/>
        <v>0</v>
      </c>
      <c r="EZ331" s="51"/>
      <c r="FA331" s="50"/>
      <c r="FB331" s="51"/>
      <c r="FC331" s="52"/>
      <c r="FD331" s="53">
        <f t="shared" si="212"/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 t="shared" si="213"/>
        <v>0</v>
      </c>
      <c r="FR331" s="122"/>
      <c r="FS331" s="122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>GF331+GH331+GJ331+GL331+GN331</f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>GQ331+GS331+GU331+GW331+GY331+HA331+HC331</f>
        <v>0</v>
      </c>
      <c r="GP331" s="125"/>
      <c r="GQ331" s="125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 t="shared" si="210"/>
        <v>0</v>
      </c>
      <c r="HE331" s="125"/>
      <c r="HF331" s="125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ref="HS331:HS394" si="222">HU331+HW331+HY331+IA331+IC331+IE331+IG331+II331+IK331</f>
        <v>0</v>
      </c>
      <c r="HT331" s="136"/>
      <c r="HU331" s="140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9"/>
      <c r="IG331" s="50"/>
      <c r="IH331" s="129"/>
      <c r="II331" s="50"/>
      <c r="IJ331" s="51"/>
      <c r="IK331" s="52"/>
      <c r="IL331" s="48">
        <f t="shared" si="201"/>
        <v>0</v>
      </c>
      <c r="IM331" s="136"/>
      <c r="IN331" s="140"/>
      <c r="IO331" s="51"/>
      <c r="IP331" s="52"/>
      <c r="IQ331" s="48">
        <f t="shared" si="220"/>
        <v>0</v>
      </c>
      <c r="IR331" s="51"/>
      <c r="IS331" s="52"/>
      <c r="IT331" s="48">
        <f t="shared" si="208"/>
        <v>0</v>
      </c>
      <c r="IU331" s="136"/>
      <c r="IV331" s="140"/>
      <c r="IW331" s="51"/>
      <c r="IX331" s="50"/>
      <c r="IY331" s="51"/>
      <c r="IZ331" s="50"/>
      <c r="JA331" s="129"/>
      <c r="JB331" s="50"/>
      <c r="JC331" s="51"/>
      <c r="JD331" s="50"/>
      <c r="JE331" s="51"/>
      <c r="JF331" s="50"/>
      <c r="JG331" s="51"/>
      <c r="JH331" s="52"/>
      <c r="JI331" s="48">
        <f t="shared" si="193"/>
        <v>0</v>
      </c>
      <c r="JJ331" s="136"/>
      <c r="JK331" s="140"/>
      <c r="JL331" s="51"/>
      <c r="JM331" s="50"/>
      <c r="JN331" s="51"/>
      <c r="JO331" s="52"/>
      <c r="JP331" s="48">
        <f t="shared" si="221"/>
        <v>0</v>
      </c>
      <c r="JQ331" s="51"/>
      <c r="JR331" s="52"/>
    </row>
    <row r="332" spans="2:278" ht="15" hidden="1" customHeight="1" x14ac:dyDescent="0.3">
      <c r="B332" s="37">
        <v>6347</v>
      </c>
      <c r="C332" s="30" t="s">
        <v>239</v>
      </c>
      <c r="D332" s="38">
        <v>2009</v>
      </c>
      <c r="E332" s="62">
        <f t="shared" si="214"/>
        <v>0</v>
      </c>
      <c r="F332" s="47" t="s">
        <v>490</v>
      </c>
      <c r="G332" s="47"/>
      <c r="H332" s="47" t="s">
        <v>743</v>
      </c>
      <c r="I332" s="47"/>
      <c r="J332" s="48">
        <f t="shared" si="209"/>
        <v>0</v>
      </c>
      <c r="K332" s="49"/>
      <c r="L332" s="50"/>
      <c r="M332" s="51"/>
      <c r="N332" s="50"/>
      <c r="O332" s="51"/>
      <c r="P332" s="52"/>
      <c r="Q332" s="48">
        <f t="shared" si="215"/>
        <v>0</v>
      </c>
      <c r="R332" s="49"/>
      <c r="S332" s="52"/>
      <c r="T332" s="48">
        <f t="shared" si="216"/>
        <v>0</v>
      </c>
      <c r="U332" s="49"/>
      <c r="V332" s="50"/>
      <c r="W332" s="51"/>
      <c r="X332" s="52"/>
      <c r="Y332" s="53">
        <f t="shared" si="207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5">
        <f t="shared" si="217"/>
        <v>0</v>
      </c>
      <c r="AQ332" s="97"/>
      <c r="AR332" s="92"/>
      <c r="AS332" s="89"/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>
        <f t="shared" si="205"/>
        <v>0</v>
      </c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211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/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/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>
        <f t="shared" si="218"/>
        <v>0</v>
      </c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51"/>
      <c r="EV332" s="50"/>
      <c r="EW332" s="51"/>
      <c r="EX332" s="52"/>
      <c r="EY332" s="53">
        <f t="shared" si="219"/>
        <v>0</v>
      </c>
      <c r="EZ332" s="51"/>
      <c r="FA332" s="50"/>
      <c r="FB332" s="51"/>
      <c r="FC332" s="52"/>
      <c r="FD332" s="53">
        <f t="shared" si="212"/>
        <v>0</v>
      </c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>
        <f t="shared" si="213"/>
        <v>0</v>
      </c>
      <c r="FR332" s="153"/>
      <c r="FS332" s="150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/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/>
      <c r="GP332" s="136"/>
      <c r="GQ332" s="140"/>
      <c r="GR332" s="51"/>
      <c r="GS332" s="50"/>
      <c r="GT332" s="51"/>
      <c r="GU332" s="50"/>
      <c r="GV332" s="129"/>
      <c r="GW332" s="50"/>
      <c r="GX332" s="51"/>
      <c r="GY332" s="50"/>
      <c r="GZ332" s="51"/>
      <c r="HA332" s="50"/>
      <c r="HB332" s="51"/>
      <c r="HC332" s="52"/>
      <c r="HD332" s="48">
        <f t="shared" si="210"/>
        <v>0</v>
      </c>
      <c r="HE332" s="136"/>
      <c r="HF332" s="140"/>
      <c r="HG332" s="51"/>
      <c r="HH332" s="50"/>
      <c r="HI332" s="51"/>
      <c r="HJ332" s="50"/>
      <c r="HK332" s="129"/>
      <c r="HL332" s="50"/>
      <c r="HM332" s="51"/>
      <c r="HN332" s="50"/>
      <c r="HO332" s="51"/>
      <c r="HP332" s="50"/>
      <c r="HQ332" s="51"/>
      <c r="HR332" s="52"/>
      <c r="HS332" s="48">
        <f t="shared" si="222"/>
        <v>0</v>
      </c>
      <c r="HT332" s="136"/>
      <c r="HU332" s="140"/>
      <c r="HV332" s="51"/>
      <c r="HW332" s="50"/>
      <c r="HX332" s="51"/>
      <c r="HY332" s="50"/>
      <c r="HZ332" s="129"/>
      <c r="IA332" s="50"/>
      <c r="IB332" s="51"/>
      <c r="IC332" s="50"/>
      <c r="ID332" s="51"/>
      <c r="IE332" s="50"/>
      <c r="IF332" s="129"/>
      <c r="IG332" s="50"/>
      <c r="IH332" s="129"/>
      <c r="II332" s="50"/>
      <c r="IJ332" s="51"/>
      <c r="IK332" s="52"/>
      <c r="IL332" s="48">
        <f t="shared" si="201"/>
        <v>0</v>
      </c>
      <c r="IM332" s="136"/>
      <c r="IN332" s="140"/>
      <c r="IO332" s="51"/>
      <c r="IP332" s="52"/>
      <c r="IQ332" s="48">
        <f t="shared" si="220"/>
        <v>0</v>
      </c>
      <c r="IR332" s="51"/>
      <c r="IS332" s="52"/>
      <c r="IT332" s="48">
        <f t="shared" si="208"/>
        <v>0</v>
      </c>
      <c r="IU332" s="136"/>
      <c r="IV332" s="140"/>
      <c r="IW332" s="51"/>
      <c r="IX332" s="50"/>
      <c r="IY332" s="129"/>
      <c r="IZ332" s="50"/>
      <c r="JA332" s="129"/>
      <c r="JB332" s="50"/>
      <c r="JC332" s="51"/>
      <c r="JD332" s="50"/>
      <c r="JE332" s="51"/>
      <c r="JF332" s="50"/>
      <c r="JG332" s="51"/>
      <c r="JH332" s="52"/>
      <c r="JI332" s="48">
        <f t="shared" ref="JI332:JI395" si="223">JK332+JM332+JO332</f>
        <v>0</v>
      </c>
      <c r="JJ332" s="136"/>
      <c r="JK332" s="140"/>
      <c r="JL332" s="129"/>
      <c r="JM332" s="50"/>
      <c r="JN332" s="51"/>
      <c r="JO332" s="52"/>
      <c r="JP332" s="48">
        <f t="shared" si="221"/>
        <v>0</v>
      </c>
      <c r="JQ332" s="51"/>
      <c r="JR332" s="52"/>
    </row>
    <row r="333" spans="2:278" ht="15" hidden="1" customHeight="1" x14ac:dyDescent="0.3">
      <c r="B333" s="37">
        <v>7118</v>
      </c>
      <c r="C333" s="30" t="s">
        <v>266</v>
      </c>
      <c r="D333" s="38">
        <v>2009</v>
      </c>
      <c r="E333" s="62">
        <f t="shared" si="214"/>
        <v>0</v>
      </c>
      <c r="F333" s="47"/>
      <c r="G333" s="47"/>
      <c r="H333" s="47"/>
      <c r="I333" s="47"/>
      <c r="J333" s="48">
        <f t="shared" si="209"/>
        <v>0</v>
      </c>
      <c r="K333" s="49"/>
      <c r="L333" s="50"/>
      <c r="M333" s="51"/>
      <c r="N333" s="50"/>
      <c r="O333" s="51"/>
      <c r="P333" s="52"/>
      <c r="Q333" s="48">
        <f t="shared" si="215"/>
        <v>0</v>
      </c>
      <c r="R333" s="49"/>
      <c r="S333" s="52"/>
      <c r="T333" s="48">
        <f t="shared" si="216"/>
        <v>0</v>
      </c>
      <c r="U333" s="49"/>
      <c r="V333" s="50"/>
      <c r="W333" s="51"/>
      <c r="X333" s="52"/>
      <c r="Y333" s="53">
        <f t="shared" ref="Y333:Y364" si="224">AA333+AC333+AE333+AG333+AI333+AK333+AM333+AO333</f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5">
        <f t="shared" si="217"/>
        <v>0</v>
      </c>
      <c r="AQ333" s="97"/>
      <c r="AR333" s="92"/>
      <c r="AS333" s="89"/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>
        <f t="shared" si="205"/>
        <v>0</v>
      </c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211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/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/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>
        <f t="shared" si="218"/>
        <v>0</v>
      </c>
      <c r="DG333" s="51"/>
      <c r="DH333" s="50"/>
      <c r="DI333" s="51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1"/>
      <c r="EP333" s="50"/>
      <c r="EQ333" s="51"/>
      <c r="ER333" s="50"/>
      <c r="ES333" s="51"/>
      <c r="ET333" s="50"/>
      <c r="EU333" s="51"/>
      <c r="EV333" s="50"/>
      <c r="EW333" s="51"/>
      <c r="EX333" s="52"/>
      <c r="EY333" s="53">
        <f t="shared" si="219"/>
        <v>0</v>
      </c>
      <c r="EZ333" s="51"/>
      <c r="FA333" s="50"/>
      <c r="FB333" s="51"/>
      <c r="FC333" s="52"/>
      <c r="FD333" s="53">
        <f t="shared" si="212"/>
        <v>0</v>
      </c>
      <c r="FE333" s="51"/>
      <c r="FF333" s="50"/>
      <c r="FG333" s="51"/>
      <c r="FH333" s="50"/>
      <c r="FI333" s="51"/>
      <c r="FJ333" s="50"/>
      <c r="FK333" s="51"/>
      <c r="FL333" s="50"/>
      <c r="FM333" s="51"/>
      <c r="FN333" s="50"/>
      <c r="FO333" s="51"/>
      <c r="FP333" s="52"/>
      <c r="FQ333" s="53">
        <f t="shared" si="213"/>
        <v>0</v>
      </c>
      <c r="FR333" s="153"/>
      <c r="FS333" s="150"/>
      <c r="FT333" s="51"/>
      <c r="FU333" s="50"/>
      <c r="FV333" s="51"/>
      <c r="FW333" s="50"/>
      <c r="FX333" s="51"/>
      <c r="FY333" s="50"/>
      <c r="FZ333" s="51"/>
      <c r="GA333" s="50"/>
      <c r="GB333" s="51"/>
      <c r="GC333" s="52"/>
      <c r="GD333" s="53"/>
      <c r="GE333" s="51"/>
      <c r="GF333" s="50"/>
      <c r="GG333" s="51"/>
      <c r="GH333" s="50"/>
      <c r="GI333" s="51"/>
      <c r="GJ333" s="50"/>
      <c r="GK333" s="51"/>
      <c r="GL333" s="50"/>
      <c r="GM333" s="51"/>
      <c r="GN333" s="52"/>
      <c r="GO333" s="48"/>
      <c r="GP333" s="136"/>
      <c r="GQ333" s="140"/>
      <c r="GR333" s="51"/>
      <c r="GS333" s="50"/>
      <c r="GT333" s="51"/>
      <c r="GU333" s="50"/>
      <c r="GV333" s="129"/>
      <c r="GW333" s="50"/>
      <c r="GX333" s="51"/>
      <c r="GY333" s="50"/>
      <c r="GZ333" s="51"/>
      <c r="HA333" s="50"/>
      <c r="HB333" s="51"/>
      <c r="HC333" s="52"/>
      <c r="HD333" s="48">
        <f t="shared" si="210"/>
        <v>0</v>
      </c>
      <c r="HE333" s="136"/>
      <c r="HF333" s="140"/>
      <c r="HG333" s="51"/>
      <c r="HH333" s="50"/>
      <c r="HI333" s="51"/>
      <c r="HJ333" s="50"/>
      <c r="HK333" s="129"/>
      <c r="HL333" s="50"/>
      <c r="HM333" s="51"/>
      <c r="HN333" s="50"/>
      <c r="HO333" s="51"/>
      <c r="HP333" s="50"/>
      <c r="HQ333" s="51"/>
      <c r="HR333" s="52"/>
      <c r="HS333" s="48">
        <f t="shared" si="222"/>
        <v>0</v>
      </c>
      <c r="HT333" s="136"/>
      <c r="HU333" s="140"/>
      <c r="HV333" s="51"/>
      <c r="HW333" s="50"/>
      <c r="HX333" s="51"/>
      <c r="HY333" s="50"/>
      <c r="HZ333" s="129"/>
      <c r="IA333" s="50"/>
      <c r="IB333" s="51"/>
      <c r="IC333" s="50"/>
      <c r="ID333" s="51"/>
      <c r="IE333" s="50"/>
      <c r="IF333" s="129"/>
      <c r="IG333" s="50"/>
      <c r="IH333" s="129"/>
      <c r="II333" s="50"/>
      <c r="IJ333" s="51"/>
      <c r="IK333" s="52"/>
      <c r="IL333" s="48">
        <f t="shared" si="201"/>
        <v>0</v>
      </c>
      <c r="IM333" s="136"/>
      <c r="IN333" s="140"/>
      <c r="IO333" s="51"/>
      <c r="IP333" s="52"/>
      <c r="IQ333" s="48">
        <f t="shared" si="220"/>
        <v>0</v>
      </c>
      <c r="IR333" s="51"/>
      <c r="IS333" s="52"/>
      <c r="IT333" s="48">
        <f t="shared" si="208"/>
        <v>0</v>
      </c>
      <c r="IU333" s="136"/>
      <c r="IV333" s="140"/>
      <c r="IW333" s="51"/>
      <c r="IX333" s="50"/>
      <c r="IY333" s="129"/>
      <c r="IZ333" s="50"/>
      <c r="JA333" s="129"/>
      <c r="JB333" s="50"/>
      <c r="JC333" s="51"/>
      <c r="JD333" s="50"/>
      <c r="JE333" s="51"/>
      <c r="JF333" s="50"/>
      <c r="JG333" s="51"/>
      <c r="JH333" s="52"/>
      <c r="JI333" s="48">
        <f t="shared" si="223"/>
        <v>0</v>
      </c>
      <c r="JJ333" s="136"/>
      <c r="JK333" s="140"/>
      <c r="JL333" s="129"/>
      <c r="JM333" s="50"/>
      <c r="JN333" s="51"/>
      <c r="JO333" s="52"/>
      <c r="JP333" s="48">
        <f t="shared" si="221"/>
        <v>0</v>
      </c>
      <c r="JQ333" s="51"/>
      <c r="JR333" s="52"/>
    </row>
    <row r="334" spans="2:278" ht="15" hidden="1" customHeight="1" x14ac:dyDescent="0.3">
      <c r="B334" s="37">
        <v>6277</v>
      </c>
      <c r="C334" s="30" t="s">
        <v>308</v>
      </c>
      <c r="D334" s="38">
        <v>2007</v>
      </c>
      <c r="E334" s="62">
        <f t="shared" si="214"/>
        <v>0</v>
      </c>
      <c r="F334" s="47"/>
      <c r="G334" s="63"/>
      <c r="H334" s="83"/>
      <c r="I334" s="62"/>
      <c r="J334" s="48">
        <f t="shared" si="209"/>
        <v>0</v>
      </c>
      <c r="K334" s="49"/>
      <c r="L334" s="50"/>
      <c r="M334" s="51"/>
      <c r="N334" s="50"/>
      <c r="O334" s="51"/>
      <c r="P334" s="52"/>
      <c r="Q334" s="48">
        <f t="shared" si="215"/>
        <v>0</v>
      </c>
      <c r="R334" s="49"/>
      <c r="S334" s="52"/>
      <c r="T334" s="48">
        <f t="shared" si="216"/>
        <v>0</v>
      </c>
      <c r="U334" s="49"/>
      <c r="V334" s="50"/>
      <c r="W334" s="51"/>
      <c r="X334" s="52"/>
      <c r="Y334" s="53">
        <f t="shared" si="224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8"/>
      <c r="AP334" s="95">
        <f t="shared" si="217"/>
        <v>0</v>
      </c>
      <c r="AQ334" s="97"/>
      <c r="AR334" s="92"/>
      <c r="AS334" s="89"/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>
        <f t="shared" si="205"/>
        <v>0</v>
      </c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211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/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/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>
        <f t="shared" si="218"/>
        <v>0</v>
      </c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0"/>
      <c r="ET334" s="50"/>
      <c r="EU334" s="50"/>
      <c r="EV334" s="50"/>
      <c r="EW334" s="51"/>
      <c r="EX334" s="52"/>
      <c r="EY334" s="53">
        <f t="shared" si="219"/>
        <v>0</v>
      </c>
      <c r="EZ334" s="51"/>
      <c r="FA334" s="50"/>
      <c r="FB334" s="51"/>
      <c r="FC334" s="52"/>
      <c r="FD334" s="53">
        <f t="shared" si="212"/>
        <v>0</v>
      </c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>
        <f t="shared" si="213"/>
        <v>0</v>
      </c>
      <c r="FR334" s="153"/>
      <c r="FS334" s="150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/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/>
      <c r="GP334" s="136"/>
      <c r="GQ334" s="140"/>
      <c r="GR334" s="51"/>
      <c r="GS334" s="50"/>
      <c r="GT334" s="51"/>
      <c r="GU334" s="50"/>
      <c r="GV334" s="129"/>
      <c r="GW334" s="50"/>
      <c r="GX334" s="51"/>
      <c r="GY334" s="50"/>
      <c r="GZ334" s="51"/>
      <c r="HA334" s="50"/>
      <c r="HB334" s="51"/>
      <c r="HC334" s="52"/>
      <c r="HD334" s="48">
        <f t="shared" si="210"/>
        <v>0</v>
      </c>
      <c r="HE334" s="136"/>
      <c r="HF334" s="140"/>
      <c r="HG334" s="51"/>
      <c r="HH334" s="50"/>
      <c r="HI334" s="51"/>
      <c r="HJ334" s="50"/>
      <c r="HK334" s="129"/>
      <c r="HL334" s="50"/>
      <c r="HM334" s="51"/>
      <c r="HN334" s="50"/>
      <c r="HO334" s="51"/>
      <c r="HP334" s="50"/>
      <c r="HQ334" s="51"/>
      <c r="HR334" s="52"/>
      <c r="HS334" s="48">
        <f t="shared" si="222"/>
        <v>0</v>
      </c>
      <c r="HT334" s="136"/>
      <c r="HU334" s="140"/>
      <c r="HV334" s="51"/>
      <c r="HW334" s="50"/>
      <c r="HX334" s="51"/>
      <c r="HY334" s="50"/>
      <c r="HZ334" s="129"/>
      <c r="IA334" s="50"/>
      <c r="IB334" s="51"/>
      <c r="IC334" s="50"/>
      <c r="ID334" s="51"/>
      <c r="IE334" s="50"/>
      <c r="IF334" s="129"/>
      <c r="IG334" s="50"/>
      <c r="IH334" s="129"/>
      <c r="II334" s="50"/>
      <c r="IJ334" s="51"/>
      <c r="IK334" s="52"/>
      <c r="IL334" s="48">
        <f t="shared" si="201"/>
        <v>0</v>
      </c>
      <c r="IM334" s="136"/>
      <c r="IN334" s="140"/>
      <c r="IO334" s="51"/>
      <c r="IP334" s="52"/>
      <c r="IQ334" s="48">
        <f t="shared" si="220"/>
        <v>0</v>
      </c>
      <c r="IR334" s="51"/>
      <c r="IS334" s="52"/>
      <c r="IT334" s="48">
        <f t="shared" si="208"/>
        <v>0</v>
      </c>
      <c r="IU334" s="136"/>
      <c r="IV334" s="140"/>
      <c r="IW334" s="51"/>
      <c r="IX334" s="50"/>
      <c r="IY334" s="129"/>
      <c r="IZ334" s="50"/>
      <c r="JA334" s="129"/>
      <c r="JB334" s="50"/>
      <c r="JC334" s="51"/>
      <c r="JD334" s="50"/>
      <c r="JE334" s="51"/>
      <c r="JF334" s="50"/>
      <c r="JG334" s="51"/>
      <c r="JH334" s="52"/>
      <c r="JI334" s="48">
        <f t="shared" si="223"/>
        <v>0</v>
      </c>
      <c r="JJ334" s="136"/>
      <c r="JK334" s="140"/>
      <c r="JL334" s="129"/>
      <c r="JM334" s="50"/>
      <c r="JN334" s="51"/>
      <c r="JO334" s="52"/>
      <c r="JP334" s="48">
        <f t="shared" si="221"/>
        <v>0</v>
      </c>
      <c r="JQ334" s="51"/>
      <c r="JR334" s="52"/>
    </row>
    <row r="335" spans="2:278" ht="15" hidden="1" customHeight="1" x14ac:dyDescent="0.3">
      <c r="B335" s="37">
        <v>115</v>
      </c>
      <c r="C335" s="30" t="s">
        <v>609</v>
      </c>
      <c r="D335" s="38">
        <v>2011</v>
      </c>
      <c r="E335" s="62">
        <f t="shared" si="214"/>
        <v>4.5</v>
      </c>
      <c r="F335" s="47" t="s">
        <v>409</v>
      </c>
      <c r="G335" s="47"/>
      <c r="H335" s="47" t="s">
        <v>610</v>
      </c>
      <c r="I335" s="47" t="s">
        <v>428</v>
      </c>
      <c r="J335" s="48">
        <f t="shared" si="209"/>
        <v>0</v>
      </c>
      <c r="K335" s="49"/>
      <c r="L335" s="50"/>
      <c r="M335" s="51"/>
      <c r="N335" s="50"/>
      <c r="O335" s="51"/>
      <c r="P335" s="52"/>
      <c r="Q335" s="48">
        <f t="shared" si="215"/>
        <v>0</v>
      </c>
      <c r="R335" s="49"/>
      <c r="S335" s="52"/>
      <c r="T335" s="48">
        <f t="shared" si="216"/>
        <v>0</v>
      </c>
      <c r="U335" s="49"/>
      <c r="V335" s="50"/>
      <c r="W335" s="51"/>
      <c r="X335" s="52"/>
      <c r="Y335" s="53">
        <f t="shared" si="224"/>
        <v>0</v>
      </c>
      <c r="Z335" s="54"/>
      <c r="AA335" s="55"/>
      <c r="AB335" s="54"/>
      <c r="AC335" s="55"/>
      <c r="AD335" s="54"/>
      <c r="AE335" s="55"/>
      <c r="AF335" s="54"/>
      <c r="AG335" s="55"/>
      <c r="AH335" s="114"/>
      <c r="AI335" s="55"/>
      <c r="AJ335" s="54"/>
      <c r="AK335" s="55"/>
      <c r="AL335" s="120"/>
      <c r="AM335" s="55"/>
      <c r="AN335" s="54"/>
      <c r="AO335" s="88"/>
      <c r="AP335" s="95">
        <f t="shared" si="217"/>
        <v>0</v>
      </c>
      <c r="AQ335" s="97"/>
      <c r="AR335" s="92"/>
      <c r="AS335" s="89">
        <f>AU335+AW335+AY335+BA335+BC335</f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 t="shared" si="205"/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211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>CJ335+CL335+CN335+CP335+CR335+CT335</f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>CW335+CY335+DA335+DC335+DE335</f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 t="shared" si="218"/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219"/>
        <v>0</v>
      </c>
      <c r="EZ335" s="51"/>
      <c r="FA335" s="50"/>
      <c r="FB335" s="51"/>
      <c r="FC335" s="52"/>
      <c r="FD335" s="53">
        <f t="shared" si="212"/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 t="shared" si="213"/>
        <v>0</v>
      </c>
      <c r="FR335" s="122"/>
      <c r="FS335" s="122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>GF335+GH335+GJ335+GL335+GN335</f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>GQ335+GS335+GU335+GW335+GY335+HA335+HC335</f>
        <v>0</v>
      </c>
      <c r="GP335" s="125"/>
      <c r="GQ335" s="125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 t="shared" si="210"/>
        <v>0</v>
      </c>
      <c r="HE335" s="125"/>
      <c r="HF335" s="125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222"/>
        <v>0</v>
      </c>
      <c r="HT335" s="136"/>
      <c r="HU335" s="140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9"/>
      <c r="IG335" s="50"/>
      <c r="IH335" s="129"/>
      <c r="II335" s="50"/>
      <c r="IJ335" s="51"/>
      <c r="IK335" s="52"/>
      <c r="IL335" s="48">
        <f t="shared" si="201"/>
        <v>0</v>
      </c>
      <c r="IM335" s="136"/>
      <c r="IN335" s="140"/>
      <c r="IO335" s="51"/>
      <c r="IP335" s="52"/>
      <c r="IQ335" s="48">
        <f t="shared" si="220"/>
        <v>0</v>
      </c>
      <c r="IR335" s="51"/>
      <c r="IS335" s="52"/>
      <c r="IT335" s="48">
        <f t="shared" si="208"/>
        <v>0</v>
      </c>
      <c r="IU335" s="136"/>
      <c r="IV335" s="140"/>
      <c r="IW335" s="51"/>
      <c r="IX335" s="50"/>
      <c r="IY335" s="51"/>
      <c r="IZ335" s="50"/>
      <c r="JA335" s="129"/>
      <c r="JB335" s="50"/>
      <c r="JC335" s="51"/>
      <c r="JD335" s="50"/>
      <c r="JE335" s="51"/>
      <c r="JF335" s="50"/>
      <c r="JG335" s="51"/>
      <c r="JH335" s="52"/>
      <c r="JI335" s="48">
        <f t="shared" si="223"/>
        <v>0</v>
      </c>
      <c r="JJ335" s="136"/>
      <c r="JK335" s="140"/>
      <c r="JL335" s="51"/>
      <c r="JM335" s="50"/>
      <c r="JN335" s="51"/>
      <c r="JO335" s="52"/>
      <c r="JP335" s="48">
        <f t="shared" si="221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715</v>
      </c>
      <c r="D336" s="38">
        <v>2011</v>
      </c>
      <c r="E336" s="62">
        <f t="shared" si="214"/>
        <v>4.5</v>
      </c>
      <c r="F336" s="47" t="s">
        <v>529</v>
      </c>
      <c r="G336" s="47"/>
      <c r="H336" s="47" t="s">
        <v>716</v>
      </c>
      <c r="I336" s="47" t="s">
        <v>584</v>
      </c>
      <c r="J336" s="48">
        <f t="shared" si="209"/>
        <v>0</v>
      </c>
      <c r="K336" s="49"/>
      <c r="L336" s="50"/>
      <c r="M336" s="51"/>
      <c r="N336" s="50"/>
      <c r="O336" s="51"/>
      <c r="P336" s="52"/>
      <c r="Q336" s="48">
        <f t="shared" si="215"/>
        <v>0</v>
      </c>
      <c r="R336" s="49"/>
      <c r="S336" s="52"/>
      <c r="T336" s="48">
        <f t="shared" si="216"/>
        <v>0</v>
      </c>
      <c r="U336" s="49"/>
      <c r="V336" s="50"/>
      <c r="W336" s="51"/>
      <c r="X336" s="52"/>
      <c r="Y336" s="53">
        <f t="shared" si="224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5">
        <f t="shared" si="217"/>
        <v>0</v>
      </c>
      <c r="AQ336" s="97"/>
      <c r="AR336" s="92"/>
      <c r="AS336" s="89">
        <f>AU336+AW336+AY336+BA336+BC336</f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 t="shared" si="205"/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211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>CJ336+CL336+CN336+CP336+CR336+CT336</f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>CW336+CY336+DA336+DC336+DE336</f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 t="shared" si="218"/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101">
        <v>9</v>
      </c>
      <c r="DS336" s="102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219"/>
        <v>0</v>
      </c>
      <c r="EZ336" s="51"/>
      <c r="FA336" s="50"/>
      <c r="FB336" s="51"/>
      <c r="FC336" s="52"/>
      <c r="FD336" s="53">
        <f t="shared" si="212"/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 t="shared" si="213"/>
        <v>0</v>
      </c>
      <c r="FR336" s="122"/>
      <c r="FS336" s="122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>GF336+GH336+GJ336+GL336+GN336</f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>GQ336+GS336+GU336+GW336+GY336+HA336+HC336</f>
        <v>0</v>
      </c>
      <c r="GP336" s="125"/>
      <c r="GQ336" s="125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 t="shared" si="210"/>
        <v>0</v>
      </c>
      <c r="HE336" s="125"/>
      <c r="HF336" s="125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222"/>
        <v>0</v>
      </c>
      <c r="HT336" s="136"/>
      <c r="HU336" s="140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9"/>
      <c r="IG336" s="50"/>
      <c r="IH336" s="129"/>
      <c r="II336" s="50"/>
      <c r="IJ336" s="51"/>
      <c r="IK336" s="52"/>
      <c r="IL336" s="48">
        <f t="shared" si="201"/>
        <v>0</v>
      </c>
      <c r="IM336" s="136"/>
      <c r="IN336" s="140"/>
      <c r="IO336" s="51"/>
      <c r="IP336" s="52"/>
      <c r="IQ336" s="48">
        <f t="shared" si="220"/>
        <v>0</v>
      </c>
      <c r="IR336" s="51"/>
      <c r="IS336" s="52"/>
      <c r="IT336" s="48">
        <f t="shared" si="208"/>
        <v>0</v>
      </c>
      <c r="IU336" s="136"/>
      <c r="IV336" s="140"/>
      <c r="IW336" s="51"/>
      <c r="IX336" s="50"/>
      <c r="IY336" s="51"/>
      <c r="IZ336" s="50"/>
      <c r="JA336" s="129"/>
      <c r="JB336" s="50"/>
      <c r="JC336" s="51"/>
      <c r="JD336" s="50"/>
      <c r="JE336" s="51"/>
      <c r="JF336" s="50"/>
      <c r="JG336" s="51"/>
      <c r="JH336" s="52"/>
      <c r="JI336" s="48">
        <f t="shared" si="223"/>
        <v>0</v>
      </c>
      <c r="JJ336" s="136"/>
      <c r="JK336" s="140"/>
      <c r="JL336" s="51"/>
      <c r="JM336" s="50"/>
      <c r="JN336" s="51"/>
      <c r="JO336" s="52"/>
      <c r="JP336" s="48">
        <f t="shared" si="221"/>
        <v>0</v>
      </c>
      <c r="JQ336" s="51"/>
      <c r="JR336" s="52"/>
    </row>
    <row r="337" spans="2:278" ht="15" hidden="1" customHeight="1" x14ac:dyDescent="0.3">
      <c r="B337" s="37">
        <v>7326</v>
      </c>
      <c r="C337" s="30" t="s">
        <v>250</v>
      </c>
      <c r="D337" s="38">
        <v>2009</v>
      </c>
      <c r="E337" s="62">
        <f t="shared" si="214"/>
        <v>0</v>
      </c>
      <c r="F337" s="47"/>
      <c r="G337" s="47"/>
      <c r="H337" s="47"/>
      <c r="I337" s="47"/>
      <c r="J337" s="48">
        <f t="shared" si="209"/>
        <v>0</v>
      </c>
      <c r="K337" s="49"/>
      <c r="L337" s="50"/>
      <c r="M337" s="51"/>
      <c r="N337" s="50"/>
      <c r="O337" s="51"/>
      <c r="P337" s="52"/>
      <c r="Q337" s="48">
        <f t="shared" si="215"/>
        <v>0</v>
      </c>
      <c r="R337" s="49"/>
      <c r="S337" s="52"/>
      <c r="T337" s="48">
        <f t="shared" si="216"/>
        <v>0</v>
      </c>
      <c r="U337" s="49"/>
      <c r="V337" s="50"/>
      <c r="W337" s="51"/>
      <c r="X337" s="52"/>
      <c r="Y337" s="53">
        <f t="shared" si="224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5">
        <f t="shared" si="217"/>
        <v>0</v>
      </c>
      <c r="AQ337" s="97"/>
      <c r="AR337" s="92"/>
      <c r="AS337" s="89"/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>
        <f t="shared" si="205"/>
        <v>0</v>
      </c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211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/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/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>
        <f t="shared" si="218"/>
        <v>0</v>
      </c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1"/>
      <c r="ET337" s="50"/>
      <c r="EU337" s="51"/>
      <c r="EV337" s="50"/>
      <c r="EW337" s="51"/>
      <c r="EX337" s="52"/>
      <c r="EY337" s="53">
        <f t="shared" si="219"/>
        <v>0</v>
      </c>
      <c r="EZ337" s="51"/>
      <c r="FA337" s="50"/>
      <c r="FB337" s="51"/>
      <c r="FC337" s="52"/>
      <c r="FD337" s="53">
        <f t="shared" si="212"/>
        <v>0</v>
      </c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>
        <f t="shared" si="213"/>
        <v>0</v>
      </c>
      <c r="FR337" s="153"/>
      <c r="FS337" s="150"/>
      <c r="FT337" s="51"/>
      <c r="FU337" s="50"/>
      <c r="FV337" s="51"/>
      <c r="FW337" s="50"/>
      <c r="FX337" s="51"/>
      <c r="FY337" s="50"/>
      <c r="FZ337" s="51"/>
      <c r="GA337" s="50"/>
      <c r="GB337" s="51"/>
      <c r="GC337" s="52"/>
      <c r="GD337" s="53"/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/>
      <c r="GP337" s="136"/>
      <c r="GQ337" s="140"/>
      <c r="GR337" s="51"/>
      <c r="GS337" s="50"/>
      <c r="GT337" s="51"/>
      <c r="GU337" s="50"/>
      <c r="GV337" s="129"/>
      <c r="GW337" s="50"/>
      <c r="GX337" s="51"/>
      <c r="GY337" s="50"/>
      <c r="GZ337" s="51"/>
      <c r="HA337" s="50"/>
      <c r="HB337" s="51"/>
      <c r="HC337" s="52"/>
      <c r="HD337" s="48">
        <f t="shared" si="210"/>
        <v>0</v>
      </c>
      <c r="HE337" s="136"/>
      <c r="HF337" s="140"/>
      <c r="HG337" s="51"/>
      <c r="HH337" s="50"/>
      <c r="HI337" s="51"/>
      <c r="HJ337" s="50"/>
      <c r="HK337" s="129"/>
      <c r="HL337" s="50"/>
      <c r="HM337" s="51"/>
      <c r="HN337" s="50"/>
      <c r="HO337" s="51"/>
      <c r="HP337" s="50"/>
      <c r="HQ337" s="51"/>
      <c r="HR337" s="52"/>
      <c r="HS337" s="48">
        <f t="shared" si="222"/>
        <v>0</v>
      </c>
      <c r="HT337" s="136"/>
      <c r="HU337" s="140"/>
      <c r="HV337" s="51"/>
      <c r="HW337" s="50"/>
      <c r="HX337" s="51"/>
      <c r="HY337" s="50"/>
      <c r="HZ337" s="129"/>
      <c r="IA337" s="50"/>
      <c r="IB337" s="51"/>
      <c r="IC337" s="50"/>
      <c r="ID337" s="51"/>
      <c r="IE337" s="50"/>
      <c r="IF337" s="129"/>
      <c r="IG337" s="50"/>
      <c r="IH337" s="129"/>
      <c r="II337" s="50"/>
      <c r="IJ337" s="51"/>
      <c r="IK337" s="52"/>
      <c r="IL337" s="48">
        <f t="shared" si="201"/>
        <v>0</v>
      </c>
      <c r="IM337" s="136"/>
      <c r="IN337" s="140"/>
      <c r="IO337" s="51"/>
      <c r="IP337" s="52"/>
      <c r="IQ337" s="48">
        <f t="shared" si="220"/>
        <v>0</v>
      </c>
      <c r="IR337" s="51"/>
      <c r="IS337" s="52"/>
      <c r="IT337" s="48">
        <f t="shared" si="208"/>
        <v>0</v>
      </c>
      <c r="IU337" s="136"/>
      <c r="IV337" s="140"/>
      <c r="IW337" s="51"/>
      <c r="IX337" s="50"/>
      <c r="IY337" s="129"/>
      <c r="IZ337" s="50"/>
      <c r="JA337" s="129"/>
      <c r="JB337" s="50"/>
      <c r="JC337" s="51"/>
      <c r="JD337" s="50"/>
      <c r="JE337" s="51"/>
      <c r="JF337" s="50"/>
      <c r="JG337" s="51"/>
      <c r="JH337" s="52"/>
      <c r="JI337" s="48">
        <f t="shared" si="223"/>
        <v>0</v>
      </c>
      <c r="JJ337" s="136"/>
      <c r="JK337" s="140"/>
      <c r="JL337" s="129"/>
      <c r="JM337" s="50"/>
      <c r="JN337" s="51"/>
      <c r="JO337" s="52"/>
      <c r="JP337" s="48">
        <f t="shared" si="221"/>
        <v>0</v>
      </c>
      <c r="JQ337" s="51"/>
      <c r="JR337" s="52"/>
    </row>
    <row r="338" spans="2:278" ht="15" hidden="1" customHeight="1" x14ac:dyDescent="0.3">
      <c r="B338" s="37">
        <v>9688</v>
      </c>
      <c r="C338" s="30" t="s">
        <v>769</v>
      </c>
      <c r="D338" s="38">
        <v>2010</v>
      </c>
      <c r="E338" s="62">
        <f t="shared" si="214"/>
        <v>0</v>
      </c>
      <c r="F338" s="47" t="s">
        <v>411</v>
      </c>
      <c r="G338" s="47"/>
      <c r="H338" s="47" t="s">
        <v>770</v>
      </c>
      <c r="I338" s="47" t="s">
        <v>771</v>
      </c>
      <c r="J338" s="48">
        <f t="shared" si="209"/>
        <v>0</v>
      </c>
      <c r="K338" s="49"/>
      <c r="L338" s="50"/>
      <c r="M338" s="51"/>
      <c r="N338" s="50"/>
      <c r="O338" s="51"/>
      <c r="P338" s="52"/>
      <c r="Q338" s="48">
        <f t="shared" si="215"/>
        <v>0</v>
      </c>
      <c r="R338" s="49"/>
      <c r="S338" s="52"/>
      <c r="T338" s="48">
        <f t="shared" si="216"/>
        <v>0</v>
      </c>
      <c r="U338" s="49"/>
      <c r="V338" s="50"/>
      <c r="W338" s="51"/>
      <c r="X338" s="52"/>
      <c r="Y338" s="53">
        <f t="shared" si="224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5">
        <f t="shared" si="217"/>
        <v>0</v>
      </c>
      <c r="AQ338" s="97"/>
      <c r="AR338" s="92"/>
      <c r="AS338" s="89"/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>
        <f t="shared" si="205"/>
        <v>0</v>
      </c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211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/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/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>
        <f t="shared" si="218"/>
        <v>0</v>
      </c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1"/>
      <c r="ET338" s="50"/>
      <c r="EU338" s="101"/>
      <c r="EV338" s="102"/>
      <c r="EW338" s="51"/>
      <c r="EX338" s="52"/>
      <c r="EY338" s="53">
        <f t="shared" si="219"/>
        <v>0</v>
      </c>
      <c r="EZ338" s="51"/>
      <c r="FA338" s="50"/>
      <c r="FB338" s="51"/>
      <c r="FC338" s="52"/>
      <c r="FD338" s="53">
        <f t="shared" si="212"/>
        <v>0</v>
      </c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>
        <f t="shared" si="213"/>
        <v>0</v>
      </c>
      <c r="FR338" s="153"/>
      <c r="FS338" s="150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/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/>
      <c r="GP338" s="136"/>
      <c r="GQ338" s="140"/>
      <c r="GR338" s="51"/>
      <c r="GS338" s="50"/>
      <c r="GT338" s="51"/>
      <c r="GU338" s="50"/>
      <c r="GV338" s="129"/>
      <c r="GW338" s="50"/>
      <c r="GX338" s="51"/>
      <c r="GY338" s="50"/>
      <c r="GZ338" s="51"/>
      <c r="HA338" s="50"/>
      <c r="HB338" s="51"/>
      <c r="HC338" s="52"/>
      <c r="HD338" s="48">
        <f t="shared" si="210"/>
        <v>0</v>
      </c>
      <c r="HE338" s="136"/>
      <c r="HF338" s="140"/>
      <c r="HG338" s="51"/>
      <c r="HH338" s="50"/>
      <c r="HI338" s="51"/>
      <c r="HJ338" s="50"/>
      <c r="HK338" s="129"/>
      <c r="HL338" s="50"/>
      <c r="HM338" s="51"/>
      <c r="HN338" s="50"/>
      <c r="HO338" s="51"/>
      <c r="HP338" s="50"/>
      <c r="HQ338" s="51"/>
      <c r="HR338" s="52"/>
      <c r="HS338" s="48">
        <f t="shared" si="222"/>
        <v>0</v>
      </c>
      <c r="HT338" s="136"/>
      <c r="HU338" s="140"/>
      <c r="HV338" s="51"/>
      <c r="HW338" s="50"/>
      <c r="HX338" s="51"/>
      <c r="HY338" s="50"/>
      <c r="HZ338" s="129"/>
      <c r="IA338" s="50"/>
      <c r="IB338" s="51"/>
      <c r="IC338" s="50"/>
      <c r="ID338" s="51"/>
      <c r="IE338" s="50"/>
      <c r="IF338" s="129"/>
      <c r="IG338" s="50"/>
      <c r="IH338" s="129"/>
      <c r="II338" s="50"/>
      <c r="IJ338" s="51"/>
      <c r="IK338" s="52"/>
      <c r="IL338" s="48">
        <f t="shared" si="201"/>
        <v>0</v>
      </c>
      <c r="IM338" s="136"/>
      <c r="IN338" s="140"/>
      <c r="IO338" s="51"/>
      <c r="IP338" s="52"/>
      <c r="IQ338" s="48">
        <f t="shared" si="220"/>
        <v>0</v>
      </c>
      <c r="IR338" s="51"/>
      <c r="IS338" s="52"/>
      <c r="IT338" s="48">
        <f t="shared" si="208"/>
        <v>0</v>
      </c>
      <c r="IU338" s="136"/>
      <c r="IV338" s="140"/>
      <c r="IW338" s="51"/>
      <c r="IX338" s="50"/>
      <c r="IY338" s="129"/>
      <c r="IZ338" s="50"/>
      <c r="JA338" s="129"/>
      <c r="JB338" s="50"/>
      <c r="JC338" s="51"/>
      <c r="JD338" s="50"/>
      <c r="JE338" s="51"/>
      <c r="JF338" s="50"/>
      <c r="JG338" s="51"/>
      <c r="JH338" s="52"/>
      <c r="JI338" s="48">
        <f t="shared" si="223"/>
        <v>0</v>
      </c>
      <c r="JJ338" s="136"/>
      <c r="JK338" s="140"/>
      <c r="JL338" s="129"/>
      <c r="JM338" s="50"/>
      <c r="JN338" s="51"/>
      <c r="JO338" s="52"/>
      <c r="JP338" s="48">
        <f t="shared" si="221"/>
        <v>0</v>
      </c>
      <c r="JQ338" s="51"/>
      <c r="JR338" s="52"/>
    </row>
    <row r="339" spans="2:278" ht="15" hidden="1" customHeight="1" x14ac:dyDescent="0.3">
      <c r="B339" s="37">
        <v>6836</v>
      </c>
      <c r="C339" s="30" t="s">
        <v>203</v>
      </c>
      <c r="D339" s="38">
        <v>2008</v>
      </c>
      <c r="E339" s="62">
        <f t="shared" si="214"/>
        <v>0</v>
      </c>
      <c r="F339" s="47"/>
      <c r="G339" s="47"/>
      <c r="H339" s="47"/>
      <c r="I339" s="47"/>
      <c r="J339" s="48">
        <f t="shared" si="209"/>
        <v>0</v>
      </c>
      <c r="K339" s="49"/>
      <c r="L339" s="50"/>
      <c r="M339" s="51"/>
      <c r="N339" s="50"/>
      <c r="O339" s="51"/>
      <c r="P339" s="52"/>
      <c r="Q339" s="48">
        <f t="shared" si="215"/>
        <v>0</v>
      </c>
      <c r="R339" s="49"/>
      <c r="S339" s="52"/>
      <c r="T339" s="48">
        <f t="shared" si="216"/>
        <v>0</v>
      </c>
      <c r="U339" s="49"/>
      <c r="V339" s="50"/>
      <c r="W339" s="51"/>
      <c r="X339" s="52"/>
      <c r="Y339" s="53">
        <f t="shared" si="224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8"/>
      <c r="AM339" s="55"/>
      <c r="AN339" s="54"/>
      <c r="AO339" s="88"/>
      <c r="AP339" s="95">
        <f t="shared" si="217"/>
        <v>0</v>
      </c>
      <c r="AQ339" s="97"/>
      <c r="AR339" s="92"/>
      <c r="AS339" s="89"/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>
        <f t="shared" si="205"/>
        <v>0</v>
      </c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211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/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/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>
        <f t="shared" si="218"/>
        <v>0</v>
      </c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219"/>
        <v>0</v>
      </c>
      <c r="EZ339" s="51"/>
      <c r="FA339" s="50"/>
      <c r="FB339" s="51"/>
      <c r="FC339" s="52"/>
      <c r="FD339" s="53">
        <f t="shared" si="212"/>
        <v>0</v>
      </c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>
        <f t="shared" si="213"/>
        <v>0</v>
      </c>
      <c r="FR339" s="153"/>
      <c r="FS339" s="150"/>
      <c r="FT339" s="51"/>
      <c r="FU339" s="50"/>
      <c r="FV339" s="51"/>
      <c r="FW339" s="50"/>
      <c r="FX339" s="51"/>
      <c r="FY339" s="50"/>
      <c r="FZ339" s="51"/>
      <c r="GA339" s="50"/>
      <c r="GB339" s="51"/>
      <c r="GC339" s="52"/>
      <c r="GD339" s="53"/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/>
      <c r="GP339" s="136"/>
      <c r="GQ339" s="140"/>
      <c r="GR339" s="51"/>
      <c r="GS339" s="50"/>
      <c r="GT339" s="51"/>
      <c r="GU339" s="50"/>
      <c r="GV339" s="129"/>
      <c r="GW339" s="50"/>
      <c r="GX339" s="51"/>
      <c r="GY339" s="50"/>
      <c r="GZ339" s="51"/>
      <c r="HA339" s="50"/>
      <c r="HB339" s="51"/>
      <c r="HC339" s="52"/>
      <c r="HD339" s="48">
        <f t="shared" si="210"/>
        <v>0</v>
      </c>
      <c r="HE339" s="136"/>
      <c r="HF339" s="140"/>
      <c r="HG339" s="51"/>
      <c r="HH339" s="50"/>
      <c r="HI339" s="51"/>
      <c r="HJ339" s="50"/>
      <c r="HK339" s="129"/>
      <c r="HL339" s="50"/>
      <c r="HM339" s="51"/>
      <c r="HN339" s="50"/>
      <c r="HO339" s="51"/>
      <c r="HP339" s="50"/>
      <c r="HQ339" s="51"/>
      <c r="HR339" s="52"/>
      <c r="HS339" s="48">
        <f t="shared" si="222"/>
        <v>0</v>
      </c>
      <c r="HT339" s="136"/>
      <c r="HU339" s="140"/>
      <c r="HV339" s="51"/>
      <c r="HW339" s="50"/>
      <c r="HX339" s="51"/>
      <c r="HY339" s="50"/>
      <c r="HZ339" s="129"/>
      <c r="IA339" s="50"/>
      <c r="IB339" s="51"/>
      <c r="IC339" s="50"/>
      <c r="ID339" s="51"/>
      <c r="IE339" s="50"/>
      <c r="IF339" s="129"/>
      <c r="IG339" s="50"/>
      <c r="IH339" s="129"/>
      <c r="II339" s="50"/>
      <c r="IJ339" s="51"/>
      <c r="IK339" s="52"/>
      <c r="IL339" s="48">
        <f t="shared" ref="IL339:IL402" si="225">IN339+IP339</f>
        <v>0</v>
      </c>
      <c r="IM339" s="136"/>
      <c r="IN339" s="140"/>
      <c r="IO339" s="51"/>
      <c r="IP339" s="52"/>
      <c r="IQ339" s="48">
        <f t="shared" si="220"/>
        <v>0</v>
      </c>
      <c r="IR339" s="51"/>
      <c r="IS339" s="52"/>
      <c r="IT339" s="48">
        <f t="shared" si="208"/>
        <v>0</v>
      </c>
      <c r="IU339" s="136"/>
      <c r="IV339" s="140"/>
      <c r="IW339" s="51"/>
      <c r="IX339" s="50"/>
      <c r="IY339" s="129"/>
      <c r="IZ339" s="50"/>
      <c r="JA339" s="129"/>
      <c r="JB339" s="50"/>
      <c r="JC339" s="51"/>
      <c r="JD339" s="50"/>
      <c r="JE339" s="51"/>
      <c r="JF339" s="50"/>
      <c r="JG339" s="51"/>
      <c r="JH339" s="52"/>
      <c r="JI339" s="48">
        <f t="shared" si="223"/>
        <v>0</v>
      </c>
      <c r="JJ339" s="136"/>
      <c r="JK339" s="140"/>
      <c r="JL339" s="129"/>
      <c r="JM339" s="50"/>
      <c r="JN339" s="51"/>
      <c r="JO339" s="52"/>
      <c r="JP339" s="48">
        <f t="shared" si="221"/>
        <v>0</v>
      </c>
      <c r="JQ339" s="51"/>
      <c r="JR339" s="52"/>
    </row>
    <row r="340" spans="2:278" ht="15" hidden="1" customHeight="1" x14ac:dyDescent="0.3">
      <c r="B340" s="37">
        <v>9308</v>
      </c>
      <c r="C340" s="30" t="s">
        <v>654</v>
      </c>
      <c r="D340" s="38">
        <v>2011</v>
      </c>
      <c r="E340" s="62">
        <f t="shared" si="214"/>
        <v>3.5999999999999996</v>
      </c>
      <c r="F340" s="47" t="s">
        <v>529</v>
      </c>
      <c r="G340" s="47"/>
      <c r="H340" s="47" t="s">
        <v>655</v>
      </c>
      <c r="I340" s="47" t="s">
        <v>656</v>
      </c>
      <c r="J340" s="48">
        <f t="shared" si="209"/>
        <v>0</v>
      </c>
      <c r="K340" s="49"/>
      <c r="L340" s="50"/>
      <c r="M340" s="51"/>
      <c r="N340" s="50"/>
      <c r="O340" s="51"/>
      <c r="P340" s="52"/>
      <c r="Q340" s="48">
        <f t="shared" si="215"/>
        <v>0</v>
      </c>
      <c r="R340" s="49"/>
      <c r="S340" s="52"/>
      <c r="T340" s="48">
        <f t="shared" si="216"/>
        <v>0</v>
      </c>
      <c r="U340" s="49"/>
      <c r="V340" s="50"/>
      <c r="W340" s="51"/>
      <c r="X340" s="52"/>
      <c r="Y340" s="53">
        <f t="shared" si="224"/>
        <v>0</v>
      </c>
      <c r="Z340" s="148"/>
      <c r="AA340" s="55"/>
      <c r="AB340" s="148"/>
      <c r="AC340" s="55"/>
      <c r="AD340" s="148"/>
      <c r="AE340" s="55"/>
      <c r="AF340" s="148"/>
      <c r="AG340" s="55"/>
      <c r="AH340" s="148"/>
      <c r="AI340" s="55"/>
      <c r="AJ340" s="148"/>
      <c r="AK340" s="55"/>
      <c r="AL340" s="148"/>
      <c r="AM340" s="55"/>
      <c r="AN340" s="148"/>
      <c r="AO340" s="88"/>
      <c r="AP340" s="95">
        <f t="shared" si="217"/>
        <v>0</v>
      </c>
      <c r="AQ340" s="97"/>
      <c r="AR340" s="92"/>
      <c r="AS340" s="89">
        <f>AU340+AW340+AY340+BA340+BC340</f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 t="shared" si="205"/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211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>CJ340+CL340+CN340+CP340+CR340+CT340</f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>CW340+CY340+DA340+DC340+DE340</f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 t="shared" si="218"/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101">
        <v>9</v>
      </c>
      <c r="DY340" s="102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219"/>
        <v>0</v>
      </c>
      <c r="EZ340" s="51"/>
      <c r="FA340" s="50"/>
      <c r="FB340" s="51"/>
      <c r="FC340" s="52"/>
      <c r="FD340" s="53">
        <f t="shared" si="212"/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 t="shared" si="213"/>
        <v>0</v>
      </c>
      <c r="FR340" s="122"/>
      <c r="FS340" s="122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>GF340+GH340+GJ340+GL340+GN340</f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>GQ340+GS340+GU340+GW340+GY340+HA340+HC340</f>
        <v>0</v>
      </c>
      <c r="GP340" s="125"/>
      <c r="GQ340" s="125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 t="shared" si="210"/>
        <v>0</v>
      </c>
      <c r="HE340" s="125"/>
      <c r="HF340" s="125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222"/>
        <v>0</v>
      </c>
      <c r="HT340" s="136"/>
      <c r="HU340" s="140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31"/>
      <c r="IG340" s="75"/>
      <c r="IH340" s="129"/>
      <c r="II340" s="50"/>
      <c r="IJ340" s="51"/>
      <c r="IK340" s="52"/>
      <c r="IL340" s="48">
        <f t="shared" si="225"/>
        <v>0</v>
      </c>
      <c r="IM340" s="136"/>
      <c r="IN340" s="140"/>
      <c r="IO340" s="51"/>
      <c r="IP340" s="52"/>
      <c r="IQ340" s="48">
        <f t="shared" si="220"/>
        <v>0</v>
      </c>
      <c r="IR340" s="51"/>
      <c r="IS340" s="52"/>
      <c r="IT340" s="48">
        <f t="shared" si="208"/>
        <v>0</v>
      </c>
      <c r="IU340" s="136"/>
      <c r="IV340" s="140"/>
      <c r="IW340" s="51"/>
      <c r="IX340" s="50"/>
      <c r="IY340" s="76"/>
      <c r="IZ340" s="75"/>
      <c r="JA340" s="131"/>
      <c r="JB340" s="75"/>
      <c r="JC340" s="76"/>
      <c r="JD340" s="75"/>
      <c r="JE340" s="76"/>
      <c r="JF340" s="75"/>
      <c r="JG340" s="51"/>
      <c r="JH340" s="52"/>
      <c r="JI340" s="48">
        <f t="shared" si="223"/>
        <v>0</v>
      </c>
      <c r="JJ340" s="136"/>
      <c r="JK340" s="140"/>
      <c r="JL340" s="76"/>
      <c r="JM340" s="75"/>
      <c r="JN340" s="51"/>
      <c r="JO340" s="52"/>
      <c r="JP340" s="48">
        <f t="shared" si="221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695</v>
      </c>
      <c r="D341" s="38">
        <v>2011</v>
      </c>
      <c r="E341" s="62">
        <f t="shared" si="214"/>
        <v>3.5999999999999996</v>
      </c>
      <c r="F341" s="47" t="s">
        <v>529</v>
      </c>
      <c r="G341" s="47"/>
      <c r="H341" s="47" t="s">
        <v>583</v>
      </c>
      <c r="I341" s="47"/>
      <c r="J341" s="48">
        <f t="shared" si="209"/>
        <v>0</v>
      </c>
      <c r="K341" s="49"/>
      <c r="L341" s="50"/>
      <c r="M341" s="51"/>
      <c r="N341" s="50"/>
      <c r="O341" s="51"/>
      <c r="P341" s="52"/>
      <c r="Q341" s="48">
        <f t="shared" si="215"/>
        <v>0</v>
      </c>
      <c r="R341" s="49"/>
      <c r="S341" s="52"/>
      <c r="T341" s="48">
        <f t="shared" si="216"/>
        <v>0</v>
      </c>
      <c r="U341" s="49"/>
      <c r="V341" s="50"/>
      <c r="W341" s="51"/>
      <c r="X341" s="52"/>
      <c r="Y341" s="53">
        <f t="shared" si="224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7"/>
      <c r="AK341" s="55"/>
      <c r="AL341" s="148"/>
      <c r="AM341" s="55"/>
      <c r="AN341" s="54"/>
      <c r="AO341" s="88"/>
      <c r="AP341" s="95">
        <f t="shared" si="217"/>
        <v>0</v>
      </c>
      <c r="AQ341" s="97"/>
      <c r="AR341" s="92"/>
      <c r="AS341" s="89">
        <f>AU341+AW341+AY341+BA341+BC341</f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 t="shared" si="205"/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211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>CJ341+CL341+CN341+CP341+CR341+CT341</f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>CW341+CY341+DA341+DC341+DE341</f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 t="shared" si="218"/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219"/>
        <v>0</v>
      </c>
      <c r="EZ341" s="51"/>
      <c r="FA341" s="50"/>
      <c r="FB341" s="51"/>
      <c r="FC341" s="52"/>
      <c r="FD341" s="53">
        <f t="shared" si="212"/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 t="shared" si="213"/>
        <v>0</v>
      </c>
      <c r="FR341" s="122"/>
      <c r="FS341" s="122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>GF341+GH341+GJ341+GL341+GN341</f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>GQ341+GS341+GU341+GW341+GY341+HA341+HC341</f>
        <v>0</v>
      </c>
      <c r="GP341" s="125"/>
      <c r="GQ341" s="125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 t="shared" si="210"/>
        <v>0</v>
      </c>
      <c r="HE341" s="125"/>
      <c r="HF341" s="125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222"/>
        <v>0</v>
      </c>
      <c r="HT341" s="136"/>
      <c r="HU341" s="140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9"/>
      <c r="IG341" s="50"/>
      <c r="IH341" s="129"/>
      <c r="II341" s="50"/>
      <c r="IJ341" s="51"/>
      <c r="IK341" s="52"/>
      <c r="IL341" s="48">
        <f t="shared" si="225"/>
        <v>0</v>
      </c>
      <c r="IM341" s="136"/>
      <c r="IN341" s="140"/>
      <c r="IO341" s="51"/>
      <c r="IP341" s="52"/>
      <c r="IQ341" s="48">
        <f t="shared" si="220"/>
        <v>0</v>
      </c>
      <c r="IR341" s="51"/>
      <c r="IS341" s="52"/>
      <c r="IT341" s="48">
        <f t="shared" si="208"/>
        <v>0</v>
      </c>
      <c r="IU341" s="136"/>
      <c r="IV341" s="140"/>
      <c r="IW341" s="51"/>
      <c r="IX341" s="50"/>
      <c r="IY341" s="51"/>
      <c r="IZ341" s="50"/>
      <c r="JA341" s="129"/>
      <c r="JB341" s="50"/>
      <c r="JC341" s="51"/>
      <c r="JD341" s="50"/>
      <c r="JE341" s="51"/>
      <c r="JF341" s="50"/>
      <c r="JG341" s="51"/>
      <c r="JH341" s="52"/>
      <c r="JI341" s="48">
        <f t="shared" si="223"/>
        <v>0</v>
      </c>
      <c r="JJ341" s="136"/>
      <c r="JK341" s="140"/>
      <c r="JL341" s="51"/>
      <c r="JM341" s="50"/>
      <c r="JN341" s="51"/>
      <c r="JO341" s="52"/>
      <c r="JP341" s="48">
        <f t="shared" si="221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657</v>
      </c>
      <c r="D342" s="38">
        <v>2011</v>
      </c>
      <c r="E342" s="62">
        <f t="shared" si="214"/>
        <v>3.5999999999999996</v>
      </c>
      <c r="F342" s="47" t="s">
        <v>529</v>
      </c>
      <c r="G342" s="47"/>
      <c r="H342" s="47" t="s">
        <v>655</v>
      </c>
      <c r="I342" s="47" t="s">
        <v>656</v>
      </c>
      <c r="J342" s="48">
        <f t="shared" si="209"/>
        <v>0</v>
      </c>
      <c r="K342" s="49"/>
      <c r="L342" s="50"/>
      <c r="M342" s="51"/>
      <c r="N342" s="50"/>
      <c r="O342" s="51"/>
      <c r="P342" s="52"/>
      <c r="Q342" s="48">
        <f t="shared" si="215"/>
        <v>0</v>
      </c>
      <c r="R342" s="49"/>
      <c r="S342" s="52"/>
      <c r="T342" s="48">
        <f t="shared" si="216"/>
        <v>0</v>
      </c>
      <c r="U342" s="49"/>
      <c r="V342" s="50"/>
      <c r="W342" s="51"/>
      <c r="X342" s="52"/>
      <c r="Y342" s="53">
        <f t="shared" si="224"/>
        <v>0</v>
      </c>
      <c r="Z342" s="54"/>
      <c r="AA342" s="55"/>
      <c r="AB342" s="54"/>
      <c r="AC342" s="55"/>
      <c r="AD342" s="54"/>
      <c r="AE342" s="55"/>
      <c r="AF342" s="54"/>
      <c r="AG342" s="55"/>
      <c r="AH342" s="120"/>
      <c r="AI342" s="55"/>
      <c r="AJ342" s="54"/>
      <c r="AK342" s="55"/>
      <c r="AL342" s="120"/>
      <c r="AM342" s="55"/>
      <c r="AN342" s="54"/>
      <c r="AO342" s="88"/>
      <c r="AP342" s="95">
        <f t="shared" si="217"/>
        <v>0</v>
      </c>
      <c r="AQ342" s="97"/>
      <c r="AR342" s="92"/>
      <c r="AS342" s="89">
        <f>AU342+AW342+AY342+BA342+BC342</f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 t="shared" si="205"/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211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>CJ342+CL342+CN342+CP342+CR342+CT342</f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>CW342+CY342+DA342+DC342+DE342</f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 t="shared" si="218"/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101">
        <v>9</v>
      </c>
      <c r="DY342" s="102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219"/>
        <v>0</v>
      </c>
      <c r="EZ342" s="51"/>
      <c r="FA342" s="50"/>
      <c r="FB342" s="51"/>
      <c r="FC342" s="52"/>
      <c r="FD342" s="53">
        <f t="shared" si="212"/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 t="shared" si="213"/>
        <v>0</v>
      </c>
      <c r="FR342" s="122"/>
      <c r="FS342" s="122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>GF342+GH342+GJ342+GL342+GN342</f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>GQ342+GS342+GU342+GW342+GY342+HA342+HC342</f>
        <v>0</v>
      </c>
      <c r="GP342" s="125"/>
      <c r="GQ342" s="125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 t="shared" si="210"/>
        <v>0</v>
      </c>
      <c r="HE342" s="125"/>
      <c r="HF342" s="125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222"/>
        <v>0</v>
      </c>
      <c r="HT342" s="136"/>
      <c r="HU342" s="140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9"/>
      <c r="IG342" s="50"/>
      <c r="IH342" s="129"/>
      <c r="II342" s="50"/>
      <c r="IJ342" s="51"/>
      <c r="IK342" s="52"/>
      <c r="IL342" s="48">
        <f t="shared" si="225"/>
        <v>0</v>
      </c>
      <c r="IM342" s="136"/>
      <c r="IN342" s="140"/>
      <c r="IO342" s="51"/>
      <c r="IP342" s="52"/>
      <c r="IQ342" s="48">
        <f t="shared" si="220"/>
        <v>0</v>
      </c>
      <c r="IR342" s="51"/>
      <c r="IS342" s="52"/>
      <c r="IT342" s="48">
        <f t="shared" si="208"/>
        <v>0</v>
      </c>
      <c r="IU342" s="136"/>
      <c r="IV342" s="140"/>
      <c r="IW342" s="51"/>
      <c r="IX342" s="50"/>
      <c r="IY342" s="51"/>
      <c r="IZ342" s="50"/>
      <c r="JA342" s="129"/>
      <c r="JB342" s="50"/>
      <c r="JC342" s="51"/>
      <c r="JD342" s="50"/>
      <c r="JE342" s="51"/>
      <c r="JF342" s="50"/>
      <c r="JG342" s="51"/>
      <c r="JH342" s="52"/>
      <c r="JI342" s="48">
        <f t="shared" si="223"/>
        <v>0</v>
      </c>
      <c r="JJ342" s="136"/>
      <c r="JK342" s="140"/>
      <c r="JL342" s="51"/>
      <c r="JM342" s="50"/>
      <c r="JN342" s="51"/>
      <c r="JO342" s="52"/>
      <c r="JP342" s="48">
        <f t="shared" si="221"/>
        <v>0</v>
      </c>
      <c r="JQ342" s="51"/>
      <c r="JR342" s="52"/>
    </row>
    <row r="343" spans="2:278" ht="15" hidden="1" customHeight="1" x14ac:dyDescent="0.3">
      <c r="B343" s="37">
        <v>7308</v>
      </c>
      <c r="C343" s="30" t="s">
        <v>275</v>
      </c>
      <c r="D343" s="38">
        <v>2009</v>
      </c>
      <c r="E343" s="62">
        <f t="shared" si="214"/>
        <v>0</v>
      </c>
      <c r="F343" s="47" t="s">
        <v>407</v>
      </c>
      <c r="G343" s="47"/>
      <c r="H343" s="47" t="s">
        <v>793</v>
      </c>
      <c r="I343" s="47"/>
      <c r="J343" s="48">
        <f t="shared" si="209"/>
        <v>0</v>
      </c>
      <c r="K343" s="49"/>
      <c r="L343" s="50"/>
      <c r="M343" s="51"/>
      <c r="N343" s="50"/>
      <c r="O343" s="51"/>
      <c r="P343" s="52"/>
      <c r="Q343" s="48">
        <f t="shared" si="215"/>
        <v>0</v>
      </c>
      <c r="R343" s="49"/>
      <c r="S343" s="52"/>
      <c r="T343" s="48">
        <f t="shared" si="216"/>
        <v>0</v>
      </c>
      <c r="U343" s="49"/>
      <c r="V343" s="50"/>
      <c r="W343" s="51"/>
      <c r="X343" s="52"/>
      <c r="Y343" s="53">
        <f t="shared" si="224"/>
        <v>0</v>
      </c>
      <c r="Z343" s="110"/>
      <c r="AA343" s="55"/>
      <c r="AB343" s="110"/>
      <c r="AC343" s="55"/>
      <c r="AD343" s="110"/>
      <c r="AE343" s="55"/>
      <c r="AF343" s="110"/>
      <c r="AG343" s="55"/>
      <c r="AH343" s="110"/>
      <c r="AI343" s="55"/>
      <c r="AJ343" s="110"/>
      <c r="AK343" s="55"/>
      <c r="AL343" s="120"/>
      <c r="AM343" s="55"/>
      <c r="AN343" s="110"/>
      <c r="AO343" s="88"/>
      <c r="AP343" s="95">
        <f t="shared" si="217"/>
        <v>0</v>
      </c>
      <c r="AQ343" s="97"/>
      <c r="AR343" s="92"/>
      <c r="AS343" s="89"/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>
        <f t="shared" si="205"/>
        <v>0</v>
      </c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211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/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/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>
        <f t="shared" si="218"/>
        <v>0</v>
      </c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1"/>
      <c r="ET343" s="50"/>
      <c r="EU343" s="51"/>
      <c r="EV343" s="50"/>
      <c r="EW343" s="51"/>
      <c r="EX343" s="52"/>
      <c r="EY343" s="53">
        <f t="shared" si="219"/>
        <v>0</v>
      </c>
      <c r="EZ343" s="51"/>
      <c r="FA343" s="50"/>
      <c r="FB343" s="51"/>
      <c r="FC343" s="52"/>
      <c r="FD343" s="53">
        <f t="shared" si="212"/>
        <v>0</v>
      </c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>
        <f t="shared" si="213"/>
        <v>0</v>
      </c>
      <c r="FR343" s="153"/>
      <c r="FS343" s="150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/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/>
      <c r="GP343" s="136"/>
      <c r="GQ343" s="140"/>
      <c r="GR343" s="51"/>
      <c r="GS343" s="50"/>
      <c r="GT343" s="51"/>
      <c r="GU343" s="50"/>
      <c r="GV343" s="129"/>
      <c r="GW343" s="50"/>
      <c r="GX343" s="51"/>
      <c r="GY343" s="50"/>
      <c r="GZ343" s="51"/>
      <c r="HA343" s="50"/>
      <c r="HB343" s="51"/>
      <c r="HC343" s="52"/>
      <c r="HD343" s="48">
        <f t="shared" si="210"/>
        <v>0</v>
      </c>
      <c r="HE343" s="136"/>
      <c r="HF343" s="140"/>
      <c r="HG343" s="51"/>
      <c r="HH343" s="50"/>
      <c r="HI343" s="51"/>
      <c r="HJ343" s="50"/>
      <c r="HK343" s="129"/>
      <c r="HL343" s="50"/>
      <c r="HM343" s="51"/>
      <c r="HN343" s="50"/>
      <c r="HO343" s="51"/>
      <c r="HP343" s="50"/>
      <c r="HQ343" s="51"/>
      <c r="HR343" s="52"/>
      <c r="HS343" s="48">
        <f t="shared" si="222"/>
        <v>0</v>
      </c>
      <c r="HT343" s="136"/>
      <c r="HU343" s="140"/>
      <c r="HV343" s="51"/>
      <c r="HW343" s="50"/>
      <c r="HX343" s="51"/>
      <c r="HY343" s="50"/>
      <c r="HZ343" s="129"/>
      <c r="IA343" s="50"/>
      <c r="IB343" s="51"/>
      <c r="IC343" s="50"/>
      <c r="ID343" s="51"/>
      <c r="IE343" s="50"/>
      <c r="IF343" s="129"/>
      <c r="IG343" s="50"/>
      <c r="IH343" s="129"/>
      <c r="II343" s="50"/>
      <c r="IJ343" s="51"/>
      <c r="IK343" s="52"/>
      <c r="IL343" s="48">
        <f t="shared" si="225"/>
        <v>0</v>
      </c>
      <c r="IM343" s="136"/>
      <c r="IN343" s="140"/>
      <c r="IO343" s="51"/>
      <c r="IP343" s="52"/>
      <c r="IQ343" s="48">
        <f t="shared" si="220"/>
        <v>0</v>
      </c>
      <c r="IR343" s="51"/>
      <c r="IS343" s="52"/>
      <c r="IT343" s="48">
        <f t="shared" si="208"/>
        <v>0</v>
      </c>
      <c r="IU343" s="136"/>
      <c r="IV343" s="140"/>
      <c r="IW343" s="51"/>
      <c r="IX343" s="50"/>
      <c r="IY343" s="129"/>
      <c r="IZ343" s="50"/>
      <c r="JA343" s="129"/>
      <c r="JB343" s="50"/>
      <c r="JC343" s="51"/>
      <c r="JD343" s="50"/>
      <c r="JE343" s="51"/>
      <c r="JF343" s="50"/>
      <c r="JG343" s="51"/>
      <c r="JH343" s="52"/>
      <c r="JI343" s="48">
        <f t="shared" si="223"/>
        <v>0</v>
      </c>
      <c r="JJ343" s="136"/>
      <c r="JK343" s="140"/>
      <c r="JL343" s="129"/>
      <c r="JM343" s="50"/>
      <c r="JN343" s="51"/>
      <c r="JO343" s="52"/>
      <c r="JP343" s="48">
        <f t="shared" si="221"/>
        <v>0</v>
      </c>
      <c r="JQ343" s="51"/>
      <c r="JR343" s="52"/>
    </row>
    <row r="344" spans="2:278" ht="15" hidden="1" customHeight="1" x14ac:dyDescent="0.3">
      <c r="B344" s="37">
        <v>7327</v>
      </c>
      <c r="C344" s="30" t="s">
        <v>262</v>
      </c>
      <c r="D344" s="38">
        <v>2009</v>
      </c>
      <c r="E344" s="62">
        <f t="shared" si="214"/>
        <v>0</v>
      </c>
      <c r="F344" s="47"/>
      <c r="G344" s="47"/>
      <c r="H344" s="47"/>
      <c r="I344" s="47"/>
      <c r="J344" s="48">
        <f t="shared" si="209"/>
        <v>0</v>
      </c>
      <c r="K344" s="49"/>
      <c r="L344" s="50"/>
      <c r="M344" s="51"/>
      <c r="N344" s="50"/>
      <c r="O344" s="51"/>
      <c r="P344" s="52"/>
      <c r="Q344" s="48">
        <f t="shared" si="215"/>
        <v>0</v>
      </c>
      <c r="R344" s="49"/>
      <c r="S344" s="52"/>
      <c r="T344" s="48">
        <f t="shared" si="216"/>
        <v>0</v>
      </c>
      <c r="U344" s="49"/>
      <c r="V344" s="50"/>
      <c r="W344" s="51"/>
      <c r="X344" s="52"/>
      <c r="Y344" s="53">
        <f t="shared" si="224"/>
        <v>0</v>
      </c>
      <c r="Z344" s="54"/>
      <c r="AA344" s="55"/>
      <c r="AB344" s="54"/>
      <c r="AC344" s="55"/>
      <c r="AD344" s="54"/>
      <c r="AE344" s="55"/>
      <c r="AF344" s="54"/>
      <c r="AG344" s="55"/>
      <c r="AH344" s="114"/>
      <c r="AI344" s="55"/>
      <c r="AJ344" s="114"/>
      <c r="AK344" s="55"/>
      <c r="AL344" s="105"/>
      <c r="AM344" s="55"/>
      <c r="AN344" s="54"/>
      <c r="AO344" s="88"/>
      <c r="AP344" s="95">
        <f t="shared" si="217"/>
        <v>0</v>
      </c>
      <c r="AQ344" s="97"/>
      <c r="AR344" s="92"/>
      <c r="AS344" s="89"/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>
        <f t="shared" si="205"/>
        <v>0</v>
      </c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211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/>
      <c r="CI344" s="51"/>
      <c r="CJ344" s="50"/>
      <c r="CK344" s="51"/>
      <c r="CL344" s="50"/>
      <c r="CM344" s="51"/>
      <c r="CN344" s="50"/>
      <c r="CO344" s="51"/>
      <c r="CP344" s="50"/>
      <c r="CQ344" s="51"/>
      <c r="CR344" s="50"/>
      <c r="CS344" s="51"/>
      <c r="CT344" s="52"/>
      <c r="CU344" s="53"/>
      <c r="CV344" s="51"/>
      <c r="CW344" s="50"/>
      <c r="CX344" s="51"/>
      <c r="CY344" s="50"/>
      <c r="CZ344" s="51"/>
      <c r="DA344" s="50"/>
      <c r="DB344" s="51"/>
      <c r="DC344" s="50"/>
      <c r="DD344" s="51"/>
      <c r="DE344" s="52"/>
      <c r="DF344" s="53">
        <f t="shared" si="218"/>
        <v>0</v>
      </c>
      <c r="DG344" s="51"/>
      <c r="DH344" s="50"/>
      <c r="DI344" s="51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1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1"/>
      <c r="EP344" s="50"/>
      <c r="EQ344" s="51"/>
      <c r="ER344" s="50"/>
      <c r="ES344" s="51"/>
      <c r="ET344" s="50"/>
      <c r="EU344" s="51"/>
      <c r="EV344" s="50"/>
      <c r="EW344" s="51"/>
      <c r="EX344" s="52"/>
      <c r="EY344" s="53">
        <f t="shared" si="219"/>
        <v>0</v>
      </c>
      <c r="EZ344" s="51"/>
      <c r="FA344" s="50"/>
      <c r="FB344" s="51"/>
      <c r="FC344" s="52"/>
      <c r="FD344" s="53">
        <f t="shared" si="212"/>
        <v>0</v>
      </c>
      <c r="FE344" s="51"/>
      <c r="FF344" s="50"/>
      <c r="FG344" s="51"/>
      <c r="FH344" s="50"/>
      <c r="FI344" s="51"/>
      <c r="FJ344" s="50"/>
      <c r="FK344" s="51"/>
      <c r="FL344" s="50"/>
      <c r="FM344" s="51"/>
      <c r="FN344" s="50"/>
      <c r="FO344" s="51"/>
      <c r="FP344" s="52"/>
      <c r="FQ344" s="53">
        <f t="shared" si="213"/>
        <v>0</v>
      </c>
      <c r="FR344" s="153"/>
      <c r="FS344" s="150"/>
      <c r="FT344" s="51"/>
      <c r="FU344" s="50"/>
      <c r="FV344" s="51"/>
      <c r="FW344" s="50"/>
      <c r="FX344" s="51"/>
      <c r="FY344" s="50"/>
      <c r="FZ344" s="51"/>
      <c r="GA344" s="50"/>
      <c r="GB344" s="51"/>
      <c r="GC344" s="52"/>
      <c r="GD344" s="53"/>
      <c r="GE344" s="51"/>
      <c r="GF344" s="50"/>
      <c r="GG344" s="51"/>
      <c r="GH344" s="50"/>
      <c r="GI344" s="51"/>
      <c r="GJ344" s="50"/>
      <c r="GK344" s="51"/>
      <c r="GL344" s="50"/>
      <c r="GM344" s="51"/>
      <c r="GN344" s="52"/>
      <c r="GO344" s="48"/>
      <c r="GP344" s="136"/>
      <c r="GQ344" s="140"/>
      <c r="GR344" s="51"/>
      <c r="GS344" s="50"/>
      <c r="GT344" s="51"/>
      <c r="GU344" s="50"/>
      <c r="GV344" s="129"/>
      <c r="GW344" s="50"/>
      <c r="GX344" s="51"/>
      <c r="GY344" s="50"/>
      <c r="GZ344" s="51"/>
      <c r="HA344" s="50"/>
      <c r="HB344" s="51"/>
      <c r="HC344" s="52"/>
      <c r="HD344" s="48">
        <f t="shared" si="210"/>
        <v>0</v>
      </c>
      <c r="HE344" s="136"/>
      <c r="HF344" s="140"/>
      <c r="HG344" s="51"/>
      <c r="HH344" s="50"/>
      <c r="HI344" s="51"/>
      <c r="HJ344" s="50"/>
      <c r="HK344" s="129"/>
      <c r="HL344" s="50"/>
      <c r="HM344" s="51"/>
      <c r="HN344" s="50"/>
      <c r="HO344" s="51"/>
      <c r="HP344" s="50"/>
      <c r="HQ344" s="51"/>
      <c r="HR344" s="52"/>
      <c r="HS344" s="48">
        <f t="shared" si="222"/>
        <v>0</v>
      </c>
      <c r="HT344" s="136"/>
      <c r="HU344" s="140"/>
      <c r="HV344" s="51"/>
      <c r="HW344" s="50"/>
      <c r="HX344" s="51"/>
      <c r="HY344" s="50"/>
      <c r="HZ344" s="129"/>
      <c r="IA344" s="50"/>
      <c r="IB344" s="51"/>
      <c r="IC344" s="50"/>
      <c r="ID344" s="51"/>
      <c r="IE344" s="50"/>
      <c r="IF344" s="129"/>
      <c r="IG344" s="50"/>
      <c r="IH344" s="129"/>
      <c r="II344" s="50"/>
      <c r="IJ344" s="51"/>
      <c r="IK344" s="52"/>
      <c r="IL344" s="48">
        <f t="shared" si="225"/>
        <v>0</v>
      </c>
      <c r="IM344" s="136"/>
      <c r="IN344" s="140"/>
      <c r="IO344" s="51"/>
      <c r="IP344" s="52"/>
      <c r="IQ344" s="48">
        <f t="shared" si="220"/>
        <v>0</v>
      </c>
      <c r="IR344" s="51"/>
      <c r="IS344" s="52"/>
      <c r="IT344" s="48">
        <f t="shared" si="208"/>
        <v>0</v>
      </c>
      <c r="IU344" s="136"/>
      <c r="IV344" s="140"/>
      <c r="IW344" s="51"/>
      <c r="IX344" s="50"/>
      <c r="IY344" s="129"/>
      <c r="IZ344" s="50"/>
      <c r="JA344" s="129"/>
      <c r="JB344" s="50"/>
      <c r="JC344" s="51"/>
      <c r="JD344" s="50"/>
      <c r="JE344" s="51"/>
      <c r="JF344" s="50"/>
      <c r="JG344" s="51"/>
      <c r="JH344" s="52"/>
      <c r="JI344" s="48">
        <f t="shared" si="223"/>
        <v>0</v>
      </c>
      <c r="JJ344" s="136"/>
      <c r="JK344" s="140"/>
      <c r="JL344" s="129"/>
      <c r="JM344" s="50"/>
      <c r="JN344" s="51"/>
      <c r="JO344" s="52"/>
      <c r="JP344" s="48">
        <f t="shared" si="221"/>
        <v>0</v>
      </c>
      <c r="JQ344" s="51"/>
      <c r="JR344" s="52"/>
    </row>
    <row r="345" spans="2:278" ht="15" hidden="1" customHeight="1" x14ac:dyDescent="0.3">
      <c r="B345" s="37">
        <v>6418</v>
      </c>
      <c r="C345" s="30" t="s">
        <v>384</v>
      </c>
      <c r="D345" s="38">
        <v>2007</v>
      </c>
      <c r="E345" s="62">
        <f t="shared" si="214"/>
        <v>0</v>
      </c>
      <c r="F345" s="47"/>
      <c r="G345" s="47"/>
      <c r="H345" s="47"/>
      <c r="I345" s="47"/>
      <c r="J345" s="48">
        <f t="shared" si="209"/>
        <v>0</v>
      </c>
      <c r="K345" s="49"/>
      <c r="L345" s="50"/>
      <c r="M345" s="51"/>
      <c r="N345" s="50"/>
      <c r="O345" s="51"/>
      <c r="P345" s="52"/>
      <c r="Q345" s="48">
        <f t="shared" si="215"/>
        <v>0</v>
      </c>
      <c r="R345" s="49"/>
      <c r="S345" s="52"/>
      <c r="T345" s="48">
        <f t="shared" si="216"/>
        <v>0</v>
      </c>
      <c r="U345" s="49"/>
      <c r="V345" s="50"/>
      <c r="W345" s="51"/>
      <c r="X345" s="52"/>
      <c r="Y345" s="53">
        <f t="shared" si="224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48"/>
      <c r="AM345" s="55"/>
      <c r="AN345" s="54"/>
      <c r="AO345" s="88"/>
      <c r="AP345" s="95">
        <f t="shared" si="217"/>
        <v>0</v>
      </c>
      <c r="AQ345" s="97"/>
      <c r="AR345" s="92"/>
      <c r="AS345" s="89"/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>
        <f t="shared" si="205"/>
        <v>0</v>
      </c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211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/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/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>
        <f t="shared" si="218"/>
        <v>0</v>
      </c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51"/>
      <c r="EP345" s="50"/>
      <c r="EQ345" s="51"/>
      <c r="ER345" s="50"/>
      <c r="ES345" s="50"/>
      <c r="ET345" s="50"/>
      <c r="EU345" s="50"/>
      <c r="EV345" s="50"/>
      <c r="EW345" s="51"/>
      <c r="EX345" s="52"/>
      <c r="EY345" s="53">
        <f t="shared" si="219"/>
        <v>0</v>
      </c>
      <c r="EZ345" s="51"/>
      <c r="FA345" s="50"/>
      <c r="FB345" s="51"/>
      <c r="FC345" s="52"/>
      <c r="FD345" s="53">
        <f t="shared" si="212"/>
        <v>0</v>
      </c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>
        <f t="shared" si="213"/>
        <v>0</v>
      </c>
      <c r="FR345" s="153"/>
      <c r="FS345" s="150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/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/>
      <c r="GP345" s="136"/>
      <c r="GQ345" s="140"/>
      <c r="GR345" s="51"/>
      <c r="GS345" s="50"/>
      <c r="GT345" s="51"/>
      <c r="GU345" s="50"/>
      <c r="GV345" s="129"/>
      <c r="GW345" s="50"/>
      <c r="GX345" s="51"/>
      <c r="GY345" s="50"/>
      <c r="GZ345" s="51"/>
      <c r="HA345" s="50"/>
      <c r="HB345" s="51"/>
      <c r="HC345" s="52"/>
      <c r="HD345" s="48">
        <f t="shared" si="210"/>
        <v>0</v>
      </c>
      <c r="HE345" s="136"/>
      <c r="HF345" s="140"/>
      <c r="HG345" s="51"/>
      <c r="HH345" s="50"/>
      <c r="HI345" s="51"/>
      <c r="HJ345" s="50"/>
      <c r="HK345" s="129"/>
      <c r="HL345" s="50"/>
      <c r="HM345" s="51"/>
      <c r="HN345" s="50"/>
      <c r="HO345" s="51"/>
      <c r="HP345" s="50"/>
      <c r="HQ345" s="51"/>
      <c r="HR345" s="52"/>
      <c r="HS345" s="48">
        <f t="shared" si="222"/>
        <v>0</v>
      </c>
      <c r="HT345" s="136"/>
      <c r="HU345" s="140"/>
      <c r="HV345" s="51"/>
      <c r="HW345" s="50"/>
      <c r="HX345" s="51"/>
      <c r="HY345" s="50"/>
      <c r="HZ345" s="129"/>
      <c r="IA345" s="50"/>
      <c r="IB345" s="51"/>
      <c r="IC345" s="50"/>
      <c r="ID345" s="51"/>
      <c r="IE345" s="50"/>
      <c r="IF345" s="129"/>
      <c r="IG345" s="50"/>
      <c r="IH345" s="129"/>
      <c r="II345" s="50"/>
      <c r="IJ345" s="51"/>
      <c r="IK345" s="52"/>
      <c r="IL345" s="48">
        <f t="shared" si="225"/>
        <v>0</v>
      </c>
      <c r="IM345" s="136"/>
      <c r="IN345" s="140"/>
      <c r="IO345" s="51"/>
      <c r="IP345" s="52"/>
      <c r="IQ345" s="48">
        <f t="shared" si="220"/>
        <v>0</v>
      </c>
      <c r="IR345" s="51"/>
      <c r="IS345" s="52"/>
      <c r="IT345" s="48">
        <f t="shared" si="208"/>
        <v>0</v>
      </c>
      <c r="IU345" s="136"/>
      <c r="IV345" s="140"/>
      <c r="IW345" s="51"/>
      <c r="IX345" s="50"/>
      <c r="IY345" s="129"/>
      <c r="IZ345" s="50"/>
      <c r="JA345" s="129"/>
      <c r="JB345" s="50"/>
      <c r="JC345" s="51"/>
      <c r="JD345" s="50"/>
      <c r="JE345" s="51"/>
      <c r="JF345" s="50"/>
      <c r="JG345" s="51"/>
      <c r="JH345" s="52"/>
      <c r="JI345" s="48">
        <f t="shared" si="223"/>
        <v>0</v>
      </c>
      <c r="JJ345" s="136"/>
      <c r="JK345" s="140"/>
      <c r="JL345" s="129"/>
      <c r="JM345" s="50"/>
      <c r="JN345" s="51"/>
      <c r="JO345" s="52"/>
      <c r="JP345" s="48">
        <f t="shared" si="221"/>
        <v>0</v>
      </c>
      <c r="JQ345" s="51"/>
      <c r="JR345" s="52"/>
    </row>
    <row r="346" spans="2:278" ht="15" hidden="1" customHeight="1" x14ac:dyDescent="0.3">
      <c r="B346" s="37">
        <v>21</v>
      </c>
      <c r="C346" s="30" t="s">
        <v>709</v>
      </c>
      <c r="D346" s="38">
        <v>2012</v>
      </c>
      <c r="E346" s="62">
        <f t="shared" si="214"/>
        <v>3</v>
      </c>
      <c r="F346" s="47" t="s">
        <v>710</v>
      </c>
      <c r="G346" s="47"/>
      <c r="H346" s="47" t="s">
        <v>711</v>
      </c>
      <c r="I346" s="47"/>
      <c r="J346" s="48">
        <f t="shared" si="209"/>
        <v>0</v>
      </c>
      <c r="K346" s="49"/>
      <c r="L346" s="50"/>
      <c r="M346" s="51"/>
      <c r="N346" s="50"/>
      <c r="O346" s="51"/>
      <c r="P346" s="52"/>
      <c r="Q346" s="48">
        <f t="shared" si="215"/>
        <v>0</v>
      </c>
      <c r="R346" s="49"/>
      <c r="S346" s="52"/>
      <c r="T346" s="48">
        <f t="shared" si="216"/>
        <v>0</v>
      </c>
      <c r="U346" s="49"/>
      <c r="V346" s="50"/>
      <c r="W346" s="51"/>
      <c r="X346" s="52"/>
      <c r="Y346" s="53">
        <f t="shared" si="224"/>
        <v>0</v>
      </c>
      <c r="Z346" s="117"/>
      <c r="AA346" s="55"/>
      <c r="AB346" s="117"/>
      <c r="AC346" s="55"/>
      <c r="AD346" s="117"/>
      <c r="AE346" s="55"/>
      <c r="AF346" s="117"/>
      <c r="AG346" s="55"/>
      <c r="AH346" s="117"/>
      <c r="AI346" s="55"/>
      <c r="AJ346" s="117"/>
      <c r="AK346" s="55"/>
      <c r="AL346" s="117"/>
      <c r="AM346" s="55"/>
      <c r="AN346" s="117"/>
      <c r="AO346" s="88"/>
      <c r="AP346" s="95">
        <f t="shared" si="217"/>
        <v>0</v>
      </c>
      <c r="AQ346" s="97"/>
      <c r="AR346" s="92"/>
      <c r="AS346" s="89">
        <f>AU346+AW346+AY346+BA346+BC346</f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 t="shared" si="205"/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211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>CJ346+CL346+CN346+CP346+CR346+CT346</f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>CW346+CY346+DA346+DC346+DE346</f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 t="shared" si="218"/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219"/>
        <v>0</v>
      </c>
      <c r="EZ346" s="51"/>
      <c r="FA346" s="50"/>
      <c r="FB346" s="51"/>
      <c r="FC346" s="52"/>
      <c r="FD346" s="53">
        <f t="shared" si="212"/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 t="shared" si="213"/>
        <v>0</v>
      </c>
      <c r="FR346" s="122"/>
      <c r="FS346" s="122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>GF346+GH346+GJ346+GL346+GN346</f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>GQ346+GS346+GU346+GW346+GY346+HA346+HC346</f>
        <v>0</v>
      </c>
      <c r="GP346" s="125"/>
      <c r="GQ346" s="125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 t="shared" si="210"/>
        <v>0</v>
      </c>
      <c r="HE346" s="125"/>
      <c r="HF346" s="125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222"/>
        <v>0</v>
      </c>
      <c r="HT346" s="136"/>
      <c r="HU346" s="140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9"/>
      <c r="IG346" s="50"/>
      <c r="IH346" s="129"/>
      <c r="II346" s="50"/>
      <c r="IJ346" s="51"/>
      <c r="IK346" s="52"/>
      <c r="IL346" s="48">
        <f t="shared" si="225"/>
        <v>0</v>
      </c>
      <c r="IM346" s="136"/>
      <c r="IN346" s="140"/>
      <c r="IO346" s="51"/>
      <c r="IP346" s="52"/>
      <c r="IQ346" s="48">
        <f t="shared" si="220"/>
        <v>0</v>
      </c>
      <c r="IR346" s="51"/>
      <c r="IS346" s="52"/>
      <c r="IT346" s="48">
        <f t="shared" si="208"/>
        <v>0</v>
      </c>
      <c r="IU346" s="136"/>
      <c r="IV346" s="140"/>
      <c r="IW346" s="51"/>
      <c r="IX346" s="50"/>
      <c r="IY346" s="51"/>
      <c r="IZ346" s="50"/>
      <c r="JA346" s="129"/>
      <c r="JB346" s="50"/>
      <c r="JC346" s="51"/>
      <c r="JD346" s="50"/>
      <c r="JE346" s="51"/>
      <c r="JF346" s="50"/>
      <c r="JG346" s="51"/>
      <c r="JH346" s="52"/>
      <c r="JI346" s="48">
        <f t="shared" si="223"/>
        <v>0</v>
      </c>
      <c r="JJ346" s="136"/>
      <c r="JK346" s="140"/>
      <c r="JL346" s="51"/>
      <c r="JM346" s="50"/>
      <c r="JN346" s="51"/>
      <c r="JO346" s="52"/>
      <c r="JP346" s="48">
        <f t="shared" si="221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662</v>
      </c>
      <c r="D347" s="38">
        <v>2011</v>
      </c>
      <c r="E347" s="62">
        <f t="shared" si="214"/>
        <v>3</v>
      </c>
      <c r="F347" s="47" t="s">
        <v>407</v>
      </c>
      <c r="G347" s="47"/>
      <c r="H347" s="47" t="s">
        <v>629</v>
      </c>
      <c r="I347" s="47"/>
      <c r="J347" s="48">
        <f t="shared" si="209"/>
        <v>0</v>
      </c>
      <c r="K347" s="49"/>
      <c r="L347" s="50"/>
      <c r="M347" s="51"/>
      <c r="N347" s="50"/>
      <c r="O347" s="51"/>
      <c r="P347" s="52"/>
      <c r="Q347" s="48">
        <f t="shared" si="215"/>
        <v>0</v>
      </c>
      <c r="R347" s="49"/>
      <c r="S347" s="52"/>
      <c r="T347" s="48">
        <f t="shared" si="216"/>
        <v>0</v>
      </c>
      <c r="U347" s="49"/>
      <c r="V347" s="50"/>
      <c r="W347" s="51"/>
      <c r="X347" s="52"/>
      <c r="Y347" s="53">
        <f t="shared" si="224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8"/>
      <c r="AM347" s="55"/>
      <c r="AN347" s="54"/>
      <c r="AO347" s="88"/>
      <c r="AP347" s="95">
        <f t="shared" si="217"/>
        <v>0</v>
      </c>
      <c r="AQ347" s="97"/>
      <c r="AR347" s="92"/>
      <c r="AS347" s="89">
        <f>AU347+AW347+AY347+BA347+BC347</f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 t="shared" si="205"/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211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>CJ347+CL347+CN347+CP347+CR347+CT347</f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>CW347+CY347+DA347+DC347+DE347</f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 t="shared" si="218"/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219"/>
        <v>0</v>
      </c>
      <c r="EZ347" s="51"/>
      <c r="FA347" s="50"/>
      <c r="FB347" s="51"/>
      <c r="FC347" s="52"/>
      <c r="FD347" s="53">
        <f t="shared" si="212"/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 t="shared" si="213"/>
        <v>0</v>
      </c>
      <c r="FR347" s="122"/>
      <c r="FS347" s="122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>GF347+GH347+GJ347+GL347+GN347</f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>GQ347+GS347+GU347+GW347+GY347+HA347+HC347</f>
        <v>0</v>
      </c>
      <c r="GP347" s="125"/>
      <c r="GQ347" s="125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 t="shared" si="210"/>
        <v>0</v>
      </c>
      <c r="HE347" s="125"/>
      <c r="HF347" s="125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222"/>
        <v>0</v>
      </c>
      <c r="HT347" s="136"/>
      <c r="HU347" s="140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9"/>
      <c r="IG347" s="50"/>
      <c r="IH347" s="129"/>
      <c r="II347" s="50"/>
      <c r="IJ347" s="51"/>
      <c r="IK347" s="52"/>
      <c r="IL347" s="48">
        <f t="shared" si="225"/>
        <v>0</v>
      </c>
      <c r="IM347" s="136"/>
      <c r="IN347" s="140"/>
      <c r="IO347" s="51"/>
      <c r="IP347" s="52"/>
      <c r="IQ347" s="48">
        <f t="shared" si="220"/>
        <v>0</v>
      </c>
      <c r="IR347" s="51"/>
      <c r="IS347" s="52"/>
      <c r="IT347" s="48">
        <f t="shared" si="208"/>
        <v>0</v>
      </c>
      <c r="IU347" s="136"/>
      <c r="IV347" s="140"/>
      <c r="IW347" s="51"/>
      <c r="IX347" s="50"/>
      <c r="IY347" s="51"/>
      <c r="IZ347" s="50"/>
      <c r="JA347" s="129"/>
      <c r="JB347" s="50"/>
      <c r="JC347" s="51"/>
      <c r="JD347" s="50"/>
      <c r="JE347" s="51"/>
      <c r="JF347" s="50"/>
      <c r="JG347" s="51"/>
      <c r="JH347" s="52"/>
      <c r="JI347" s="48">
        <f t="shared" si="223"/>
        <v>0</v>
      </c>
      <c r="JJ347" s="136"/>
      <c r="JK347" s="140"/>
      <c r="JL347" s="51"/>
      <c r="JM347" s="50"/>
      <c r="JN347" s="51"/>
      <c r="JO347" s="52"/>
      <c r="JP347" s="48">
        <f t="shared" si="221"/>
        <v>0</v>
      </c>
      <c r="JQ347" s="51"/>
      <c r="JR347" s="52"/>
    </row>
    <row r="348" spans="2:278" ht="15" hidden="1" customHeight="1" x14ac:dyDescent="0.3">
      <c r="B348" s="37">
        <v>6999</v>
      </c>
      <c r="C348" s="30" t="s">
        <v>268</v>
      </c>
      <c r="D348" s="38">
        <v>2010</v>
      </c>
      <c r="E348" s="62">
        <f t="shared" si="214"/>
        <v>0</v>
      </c>
      <c r="F348" s="47"/>
      <c r="G348" s="47"/>
      <c r="H348" s="47"/>
      <c r="I348" s="47"/>
      <c r="J348" s="48">
        <f t="shared" si="209"/>
        <v>0</v>
      </c>
      <c r="K348" s="49"/>
      <c r="L348" s="50"/>
      <c r="M348" s="51"/>
      <c r="N348" s="50"/>
      <c r="O348" s="51"/>
      <c r="P348" s="52"/>
      <c r="Q348" s="48">
        <f t="shared" si="215"/>
        <v>0</v>
      </c>
      <c r="R348" s="49"/>
      <c r="S348" s="52"/>
      <c r="T348" s="48">
        <f t="shared" si="216"/>
        <v>0</v>
      </c>
      <c r="U348" s="49"/>
      <c r="V348" s="50"/>
      <c r="W348" s="51"/>
      <c r="X348" s="52"/>
      <c r="Y348" s="53">
        <f t="shared" si="224"/>
        <v>0</v>
      </c>
      <c r="Z348" s="117"/>
      <c r="AA348" s="55"/>
      <c r="AB348" s="117"/>
      <c r="AC348" s="55"/>
      <c r="AD348" s="117"/>
      <c r="AE348" s="55"/>
      <c r="AF348" s="117"/>
      <c r="AG348" s="55"/>
      <c r="AH348" s="117"/>
      <c r="AI348" s="55"/>
      <c r="AJ348" s="117"/>
      <c r="AK348" s="55"/>
      <c r="AL348" s="117"/>
      <c r="AM348" s="55"/>
      <c r="AN348" s="117"/>
      <c r="AO348" s="88"/>
      <c r="AP348" s="95">
        <f t="shared" si="217"/>
        <v>0</v>
      </c>
      <c r="AQ348" s="97"/>
      <c r="AR348" s="92"/>
      <c r="AS348" s="89"/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>
        <f t="shared" si="205"/>
        <v>0</v>
      </c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211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/>
      <c r="CI348" s="51"/>
      <c r="CJ348" s="50"/>
      <c r="CK348" s="51"/>
      <c r="CL348" s="50"/>
      <c r="CM348" s="51"/>
      <c r="CN348" s="50"/>
      <c r="CO348" s="51"/>
      <c r="CP348" s="50"/>
      <c r="CQ348" s="51"/>
      <c r="CR348" s="50"/>
      <c r="CS348" s="51"/>
      <c r="CT348" s="52"/>
      <c r="CU348" s="53"/>
      <c r="CV348" s="51"/>
      <c r="CW348" s="50"/>
      <c r="CX348" s="51"/>
      <c r="CY348" s="50"/>
      <c r="CZ348" s="51"/>
      <c r="DA348" s="50"/>
      <c r="DB348" s="51"/>
      <c r="DC348" s="50"/>
      <c r="DD348" s="51"/>
      <c r="DE348" s="52"/>
      <c r="DF348" s="53">
        <f t="shared" si="218"/>
        <v>0</v>
      </c>
      <c r="DG348" s="51"/>
      <c r="DH348" s="50"/>
      <c r="DI348" s="51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1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1"/>
      <c r="EP348" s="50"/>
      <c r="EQ348" s="51"/>
      <c r="ER348" s="50"/>
      <c r="ES348" s="51"/>
      <c r="ET348" s="50"/>
      <c r="EU348" s="51"/>
      <c r="EV348" s="50"/>
      <c r="EW348" s="51"/>
      <c r="EX348" s="52"/>
      <c r="EY348" s="53">
        <f t="shared" si="219"/>
        <v>0</v>
      </c>
      <c r="EZ348" s="51"/>
      <c r="FA348" s="50"/>
      <c r="FB348" s="51"/>
      <c r="FC348" s="52"/>
      <c r="FD348" s="53">
        <f t="shared" si="212"/>
        <v>0</v>
      </c>
      <c r="FE348" s="51"/>
      <c r="FF348" s="50"/>
      <c r="FG348" s="51"/>
      <c r="FH348" s="50"/>
      <c r="FI348" s="51"/>
      <c r="FJ348" s="50"/>
      <c r="FK348" s="51"/>
      <c r="FL348" s="50"/>
      <c r="FM348" s="51"/>
      <c r="FN348" s="50"/>
      <c r="FO348" s="51"/>
      <c r="FP348" s="52"/>
      <c r="FQ348" s="53">
        <f t="shared" si="213"/>
        <v>0</v>
      </c>
      <c r="FR348" s="153"/>
      <c r="FS348" s="150"/>
      <c r="FT348" s="51"/>
      <c r="FU348" s="50"/>
      <c r="FV348" s="51"/>
      <c r="FW348" s="50"/>
      <c r="FX348" s="51"/>
      <c r="FY348" s="50"/>
      <c r="FZ348" s="51"/>
      <c r="GA348" s="50"/>
      <c r="GB348" s="51"/>
      <c r="GC348" s="52"/>
      <c r="GD348" s="53"/>
      <c r="GE348" s="51"/>
      <c r="GF348" s="50"/>
      <c r="GG348" s="51"/>
      <c r="GH348" s="50"/>
      <c r="GI348" s="51"/>
      <c r="GJ348" s="50"/>
      <c r="GK348" s="51"/>
      <c r="GL348" s="50"/>
      <c r="GM348" s="51"/>
      <c r="GN348" s="52"/>
      <c r="GO348" s="48"/>
      <c r="GP348" s="136"/>
      <c r="GQ348" s="140"/>
      <c r="GR348" s="51"/>
      <c r="GS348" s="50"/>
      <c r="GT348" s="51"/>
      <c r="GU348" s="50"/>
      <c r="GV348" s="129"/>
      <c r="GW348" s="50"/>
      <c r="GX348" s="51"/>
      <c r="GY348" s="50"/>
      <c r="GZ348" s="51"/>
      <c r="HA348" s="50"/>
      <c r="HB348" s="51"/>
      <c r="HC348" s="52"/>
      <c r="HD348" s="48">
        <f t="shared" si="210"/>
        <v>0</v>
      </c>
      <c r="HE348" s="136"/>
      <c r="HF348" s="140"/>
      <c r="HG348" s="51"/>
      <c r="HH348" s="50"/>
      <c r="HI348" s="51"/>
      <c r="HJ348" s="50"/>
      <c r="HK348" s="129"/>
      <c r="HL348" s="50"/>
      <c r="HM348" s="51"/>
      <c r="HN348" s="50"/>
      <c r="HO348" s="51"/>
      <c r="HP348" s="50"/>
      <c r="HQ348" s="51"/>
      <c r="HR348" s="52"/>
      <c r="HS348" s="48">
        <f t="shared" si="222"/>
        <v>0</v>
      </c>
      <c r="HT348" s="136"/>
      <c r="HU348" s="140"/>
      <c r="HV348" s="51"/>
      <c r="HW348" s="50"/>
      <c r="HX348" s="51"/>
      <c r="HY348" s="50"/>
      <c r="HZ348" s="129"/>
      <c r="IA348" s="50"/>
      <c r="IB348" s="51"/>
      <c r="IC348" s="50"/>
      <c r="ID348" s="51"/>
      <c r="IE348" s="50"/>
      <c r="IF348" s="129"/>
      <c r="IG348" s="50"/>
      <c r="IH348" s="129"/>
      <c r="II348" s="50"/>
      <c r="IJ348" s="51"/>
      <c r="IK348" s="52"/>
      <c r="IL348" s="48">
        <f t="shared" si="225"/>
        <v>0</v>
      </c>
      <c r="IM348" s="136"/>
      <c r="IN348" s="140"/>
      <c r="IO348" s="51"/>
      <c r="IP348" s="52"/>
      <c r="IQ348" s="48">
        <f t="shared" si="220"/>
        <v>0</v>
      </c>
      <c r="IR348" s="51"/>
      <c r="IS348" s="52"/>
      <c r="IT348" s="48">
        <f t="shared" si="208"/>
        <v>0</v>
      </c>
      <c r="IU348" s="136"/>
      <c r="IV348" s="140"/>
      <c r="IW348" s="51"/>
      <c r="IX348" s="50"/>
      <c r="IY348" s="129"/>
      <c r="IZ348" s="50"/>
      <c r="JA348" s="129"/>
      <c r="JB348" s="50"/>
      <c r="JC348" s="51"/>
      <c r="JD348" s="50"/>
      <c r="JE348" s="51"/>
      <c r="JF348" s="50"/>
      <c r="JG348" s="51"/>
      <c r="JH348" s="52"/>
      <c r="JI348" s="48">
        <f t="shared" si="223"/>
        <v>0</v>
      </c>
      <c r="JJ348" s="136"/>
      <c r="JK348" s="140"/>
      <c r="JL348" s="129"/>
      <c r="JM348" s="50"/>
      <c r="JN348" s="51"/>
      <c r="JO348" s="52"/>
      <c r="JP348" s="48">
        <f t="shared" si="221"/>
        <v>0</v>
      </c>
      <c r="JQ348" s="51"/>
      <c r="JR348" s="52"/>
    </row>
    <row r="349" spans="2:278" ht="15" hidden="1" customHeight="1" x14ac:dyDescent="0.3">
      <c r="B349" s="37">
        <v>5965</v>
      </c>
      <c r="C349" s="30" t="s">
        <v>316</v>
      </c>
      <c r="D349" s="38">
        <v>2007</v>
      </c>
      <c r="E349" s="62">
        <f t="shared" si="214"/>
        <v>0</v>
      </c>
      <c r="F349" s="47"/>
      <c r="G349" s="47"/>
      <c r="H349" s="47"/>
      <c r="I349" s="47"/>
      <c r="J349" s="48">
        <f t="shared" si="209"/>
        <v>0</v>
      </c>
      <c r="K349" s="49"/>
      <c r="L349" s="50"/>
      <c r="M349" s="51"/>
      <c r="N349" s="50"/>
      <c r="O349" s="51"/>
      <c r="P349" s="52"/>
      <c r="Q349" s="48">
        <f t="shared" si="215"/>
        <v>0</v>
      </c>
      <c r="R349" s="49"/>
      <c r="S349" s="52"/>
      <c r="T349" s="48">
        <f t="shared" si="216"/>
        <v>0</v>
      </c>
      <c r="U349" s="49"/>
      <c r="V349" s="50"/>
      <c r="W349" s="51"/>
      <c r="X349" s="52"/>
      <c r="Y349" s="53">
        <f t="shared" si="224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5"/>
      <c r="AM349" s="55"/>
      <c r="AN349" s="105"/>
      <c r="AO349" s="88"/>
      <c r="AP349" s="95">
        <f t="shared" si="217"/>
        <v>0</v>
      </c>
      <c r="AQ349" s="97"/>
      <c r="AR349" s="92"/>
      <c r="AS349" s="89"/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>
        <f t="shared" si="205"/>
        <v>0</v>
      </c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ref="BQ349:BQ380" si="226">BS349+BU349+BW349+BY349+CA349+CC349+CE349+CG349</f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/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/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>
        <f t="shared" si="218"/>
        <v>0</v>
      </c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219"/>
        <v>0</v>
      </c>
      <c r="EZ349" s="51"/>
      <c r="FA349" s="50"/>
      <c r="FB349" s="51"/>
      <c r="FC349" s="52"/>
      <c r="FD349" s="53">
        <f t="shared" si="212"/>
        <v>0</v>
      </c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>
        <f t="shared" si="213"/>
        <v>0</v>
      </c>
      <c r="FR349" s="153"/>
      <c r="FS349" s="150"/>
      <c r="FT349" s="51"/>
      <c r="FU349" s="50"/>
      <c r="FV349" s="51"/>
      <c r="FW349" s="50"/>
      <c r="FX349" s="51"/>
      <c r="FY349" s="50"/>
      <c r="FZ349" s="51"/>
      <c r="GA349" s="50"/>
      <c r="GB349" s="51"/>
      <c r="GC349" s="52"/>
      <c r="GD349" s="53"/>
      <c r="GE349" s="51"/>
      <c r="GF349" s="50"/>
      <c r="GG349" s="51"/>
      <c r="GH349" s="50"/>
      <c r="GI349" s="51"/>
      <c r="GJ349" s="50"/>
      <c r="GK349" s="51"/>
      <c r="GL349" s="50"/>
      <c r="GM349" s="51"/>
      <c r="GN349" s="52"/>
      <c r="GO349" s="48"/>
      <c r="GP349" s="136"/>
      <c r="GQ349" s="140"/>
      <c r="GR349" s="51"/>
      <c r="GS349" s="50"/>
      <c r="GT349" s="51"/>
      <c r="GU349" s="50"/>
      <c r="GV349" s="129"/>
      <c r="GW349" s="50"/>
      <c r="GX349" s="51"/>
      <c r="GY349" s="50"/>
      <c r="GZ349" s="51"/>
      <c r="HA349" s="50"/>
      <c r="HB349" s="51"/>
      <c r="HC349" s="52"/>
      <c r="HD349" s="48">
        <f t="shared" si="210"/>
        <v>0</v>
      </c>
      <c r="HE349" s="136"/>
      <c r="HF349" s="140"/>
      <c r="HG349" s="51"/>
      <c r="HH349" s="50"/>
      <c r="HI349" s="51"/>
      <c r="HJ349" s="50"/>
      <c r="HK349" s="129"/>
      <c r="HL349" s="50"/>
      <c r="HM349" s="51"/>
      <c r="HN349" s="50"/>
      <c r="HO349" s="51"/>
      <c r="HP349" s="50"/>
      <c r="HQ349" s="51"/>
      <c r="HR349" s="52"/>
      <c r="HS349" s="48">
        <f t="shared" si="222"/>
        <v>0</v>
      </c>
      <c r="HT349" s="136"/>
      <c r="HU349" s="140"/>
      <c r="HV349" s="51"/>
      <c r="HW349" s="50"/>
      <c r="HX349" s="51"/>
      <c r="HY349" s="50"/>
      <c r="HZ349" s="129"/>
      <c r="IA349" s="50"/>
      <c r="IB349" s="51"/>
      <c r="IC349" s="50"/>
      <c r="ID349" s="51"/>
      <c r="IE349" s="50"/>
      <c r="IF349" s="129"/>
      <c r="IG349" s="50"/>
      <c r="IH349" s="129"/>
      <c r="II349" s="50"/>
      <c r="IJ349" s="51"/>
      <c r="IK349" s="52"/>
      <c r="IL349" s="48">
        <f t="shared" si="225"/>
        <v>0</v>
      </c>
      <c r="IM349" s="136"/>
      <c r="IN349" s="140"/>
      <c r="IO349" s="51"/>
      <c r="IP349" s="52"/>
      <c r="IQ349" s="48">
        <f t="shared" si="220"/>
        <v>0</v>
      </c>
      <c r="IR349" s="51"/>
      <c r="IS349" s="52"/>
      <c r="IT349" s="48">
        <f t="shared" si="208"/>
        <v>0</v>
      </c>
      <c r="IU349" s="136"/>
      <c r="IV349" s="140"/>
      <c r="IW349" s="51"/>
      <c r="IX349" s="50"/>
      <c r="IY349" s="129"/>
      <c r="IZ349" s="50"/>
      <c r="JA349" s="129"/>
      <c r="JB349" s="50"/>
      <c r="JC349" s="51"/>
      <c r="JD349" s="50"/>
      <c r="JE349" s="51"/>
      <c r="JF349" s="50"/>
      <c r="JG349" s="51"/>
      <c r="JH349" s="52"/>
      <c r="JI349" s="48">
        <f t="shared" si="223"/>
        <v>0</v>
      </c>
      <c r="JJ349" s="136"/>
      <c r="JK349" s="140"/>
      <c r="JL349" s="129"/>
      <c r="JM349" s="50"/>
      <c r="JN349" s="51"/>
      <c r="JO349" s="52"/>
      <c r="JP349" s="48">
        <f t="shared" si="221"/>
        <v>0</v>
      </c>
      <c r="JQ349" s="51"/>
      <c r="JR349" s="52"/>
    </row>
    <row r="350" spans="2:278" ht="15" hidden="1" customHeight="1" x14ac:dyDescent="0.3">
      <c r="B350" s="37">
        <v>230</v>
      </c>
      <c r="C350" s="30" t="s">
        <v>703</v>
      </c>
      <c r="D350" s="38">
        <v>2011</v>
      </c>
      <c r="E350" s="62">
        <f t="shared" si="214"/>
        <v>1.5</v>
      </c>
      <c r="F350" s="47" t="s">
        <v>697</v>
      </c>
      <c r="G350" s="47"/>
      <c r="H350" s="47" t="s">
        <v>704</v>
      </c>
      <c r="I350" s="47"/>
      <c r="J350" s="48">
        <f t="shared" si="209"/>
        <v>0</v>
      </c>
      <c r="K350" s="49"/>
      <c r="L350" s="50"/>
      <c r="M350" s="51"/>
      <c r="N350" s="50"/>
      <c r="O350" s="51"/>
      <c r="P350" s="52"/>
      <c r="Q350" s="48">
        <f t="shared" si="215"/>
        <v>0</v>
      </c>
      <c r="R350" s="49"/>
      <c r="S350" s="52"/>
      <c r="T350" s="48">
        <f t="shared" si="216"/>
        <v>0</v>
      </c>
      <c r="U350" s="49"/>
      <c r="V350" s="50"/>
      <c r="W350" s="51"/>
      <c r="X350" s="52"/>
      <c r="Y350" s="53">
        <f t="shared" si="224"/>
        <v>0</v>
      </c>
      <c r="Z350" s="117"/>
      <c r="AA350" s="55"/>
      <c r="AB350" s="117"/>
      <c r="AC350" s="55"/>
      <c r="AD350" s="117"/>
      <c r="AE350" s="55"/>
      <c r="AF350" s="117"/>
      <c r="AG350" s="55"/>
      <c r="AH350" s="117"/>
      <c r="AI350" s="55"/>
      <c r="AJ350" s="117"/>
      <c r="AK350" s="55"/>
      <c r="AL350" s="117"/>
      <c r="AM350" s="55"/>
      <c r="AN350" s="117"/>
      <c r="AO350" s="88"/>
      <c r="AP350" s="95">
        <f t="shared" si="217"/>
        <v>0</v>
      </c>
      <c r="AQ350" s="97"/>
      <c r="AR350" s="92"/>
      <c r="AS350" s="89">
        <f>AU350+AW350+AY350+BA350+BC350</f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 t="shared" si="205"/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226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>CJ350+CL350+CN350+CP350+CR350+CT350</f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>CW350+CY350+DA350+DC350+DE350</f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 t="shared" si="218"/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219"/>
        <v>0</v>
      </c>
      <c r="EZ350" s="51"/>
      <c r="FA350" s="50"/>
      <c r="FB350" s="51"/>
      <c r="FC350" s="52"/>
      <c r="FD350" s="53">
        <f t="shared" ref="FD350:FD381" si="227"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 t="shared" si="213"/>
        <v>0</v>
      </c>
      <c r="FR350" s="122"/>
      <c r="FS350" s="122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>GF350+GH350+GJ350+GL350+GN350</f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>GQ350+GS350+GU350+GW350+GY350+HA350+HC350</f>
        <v>0</v>
      </c>
      <c r="GP350" s="125"/>
      <c r="GQ350" s="125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 t="shared" si="210"/>
        <v>0</v>
      </c>
      <c r="HE350" s="125"/>
      <c r="HF350" s="125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222"/>
        <v>0</v>
      </c>
      <c r="HT350" s="136"/>
      <c r="HU350" s="140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9"/>
      <c r="IG350" s="50"/>
      <c r="IH350" s="129"/>
      <c r="II350" s="50"/>
      <c r="IJ350" s="51"/>
      <c r="IK350" s="52"/>
      <c r="IL350" s="48">
        <f t="shared" si="225"/>
        <v>0</v>
      </c>
      <c r="IM350" s="136"/>
      <c r="IN350" s="140"/>
      <c r="IO350" s="51"/>
      <c r="IP350" s="52"/>
      <c r="IQ350" s="48">
        <f t="shared" si="220"/>
        <v>0</v>
      </c>
      <c r="IR350" s="51"/>
      <c r="IS350" s="52"/>
      <c r="IT350" s="48">
        <f t="shared" si="208"/>
        <v>0</v>
      </c>
      <c r="IU350" s="136"/>
      <c r="IV350" s="140"/>
      <c r="IW350" s="51"/>
      <c r="IX350" s="50"/>
      <c r="IY350" s="51"/>
      <c r="IZ350" s="50"/>
      <c r="JA350" s="129"/>
      <c r="JB350" s="50"/>
      <c r="JC350" s="51"/>
      <c r="JD350" s="50"/>
      <c r="JE350" s="51"/>
      <c r="JF350" s="50"/>
      <c r="JG350" s="51"/>
      <c r="JH350" s="52"/>
      <c r="JI350" s="48">
        <f t="shared" si="223"/>
        <v>0</v>
      </c>
      <c r="JJ350" s="136"/>
      <c r="JK350" s="140"/>
      <c r="JL350" s="51"/>
      <c r="JM350" s="50"/>
      <c r="JN350" s="51"/>
      <c r="JO350" s="52"/>
      <c r="JP350" s="48">
        <f t="shared" si="221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696</v>
      </c>
      <c r="D351" s="38">
        <v>2011</v>
      </c>
      <c r="E351" s="62">
        <f t="shared" si="214"/>
        <v>1.5</v>
      </c>
      <c r="F351" s="47" t="s">
        <v>697</v>
      </c>
      <c r="G351" s="47"/>
      <c r="H351" s="47" t="s">
        <v>698</v>
      </c>
      <c r="I351" s="47"/>
      <c r="J351" s="48">
        <f t="shared" si="209"/>
        <v>0</v>
      </c>
      <c r="K351" s="49"/>
      <c r="L351" s="50"/>
      <c r="M351" s="51"/>
      <c r="N351" s="50"/>
      <c r="O351" s="51"/>
      <c r="P351" s="52"/>
      <c r="Q351" s="48">
        <f t="shared" si="215"/>
        <v>0</v>
      </c>
      <c r="R351" s="49"/>
      <c r="S351" s="52"/>
      <c r="T351" s="48">
        <f t="shared" si="216"/>
        <v>0</v>
      </c>
      <c r="U351" s="49"/>
      <c r="V351" s="50"/>
      <c r="W351" s="51"/>
      <c r="X351" s="52"/>
      <c r="Y351" s="53">
        <f t="shared" si="224"/>
        <v>0</v>
      </c>
      <c r="Z351" s="110"/>
      <c r="AA351" s="55"/>
      <c r="AB351" s="110"/>
      <c r="AC351" s="55"/>
      <c r="AD351" s="110"/>
      <c r="AE351" s="55"/>
      <c r="AF351" s="110"/>
      <c r="AG351" s="55"/>
      <c r="AH351" s="120"/>
      <c r="AI351" s="55"/>
      <c r="AJ351" s="120"/>
      <c r="AK351" s="55"/>
      <c r="AL351" s="148"/>
      <c r="AM351" s="55"/>
      <c r="AN351" s="110"/>
      <c r="AO351" s="88"/>
      <c r="AP351" s="95">
        <f t="shared" si="217"/>
        <v>0</v>
      </c>
      <c r="AQ351" s="97"/>
      <c r="AR351" s="92"/>
      <c r="AS351" s="89">
        <f>AU351+AW351+AY351+BA351+BC351</f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 t="shared" si="205"/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226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>CJ351+CL351+CN351+CP351+CR351+CT351</f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>CW351+CY351+DA351+DC351+DE351</f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 t="shared" si="218"/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219"/>
        <v>0</v>
      </c>
      <c r="EZ351" s="51"/>
      <c r="FA351" s="50"/>
      <c r="FB351" s="51"/>
      <c r="FC351" s="52"/>
      <c r="FD351" s="53">
        <f t="shared" si="227"/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 t="shared" si="213"/>
        <v>0</v>
      </c>
      <c r="FR351" s="122"/>
      <c r="FS351" s="122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>GF351+GH351+GJ351+GL351+GN351</f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>GQ351+GS351+GU351+GW351+GY351+HA351+HC351</f>
        <v>0</v>
      </c>
      <c r="GP351" s="125"/>
      <c r="GQ351" s="125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 t="shared" si="210"/>
        <v>0</v>
      </c>
      <c r="HE351" s="125"/>
      <c r="HF351" s="125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222"/>
        <v>0</v>
      </c>
      <c r="HT351" s="136"/>
      <c r="HU351" s="140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9"/>
      <c r="IG351" s="50"/>
      <c r="IH351" s="129"/>
      <c r="II351" s="50"/>
      <c r="IJ351" s="51"/>
      <c r="IK351" s="52"/>
      <c r="IL351" s="48">
        <f t="shared" si="225"/>
        <v>0</v>
      </c>
      <c r="IM351" s="136"/>
      <c r="IN351" s="140"/>
      <c r="IO351" s="51"/>
      <c r="IP351" s="52"/>
      <c r="IQ351" s="48">
        <f t="shared" si="220"/>
        <v>0</v>
      </c>
      <c r="IR351" s="51"/>
      <c r="IS351" s="52"/>
      <c r="IT351" s="48">
        <f t="shared" si="208"/>
        <v>0</v>
      </c>
      <c r="IU351" s="136"/>
      <c r="IV351" s="140"/>
      <c r="IW351" s="76"/>
      <c r="IX351" s="75"/>
      <c r="IY351" s="76"/>
      <c r="IZ351" s="75"/>
      <c r="JA351" s="131"/>
      <c r="JB351" s="75"/>
      <c r="JC351" s="76"/>
      <c r="JD351" s="75"/>
      <c r="JE351" s="76"/>
      <c r="JF351" s="75"/>
      <c r="JG351" s="51"/>
      <c r="JH351" s="52"/>
      <c r="JI351" s="48">
        <f t="shared" si="223"/>
        <v>0</v>
      </c>
      <c r="JJ351" s="136"/>
      <c r="JK351" s="140"/>
      <c r="JL351" s="76"/>
      <c r="JM351" s="75"/>
      <c r="JN351" s="51"/>
      <c r="JO351" s="52"/>
      <c r="JP351" s="48">
        <f t="shared" si="221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701</v>
      </c>
      <c r="D352" s="38">
        <v>2011</v>
      </c>
      <c r="E352" s="62">
        <f t="shared" si="214"/>
        <v>1.5</v>
      </c>
      <c r="F352" s="47" t="s">
        <v>697</v>
      </c>
      <c r="G352" s="47"/>
      <c r="H352" s="47" t="s">
        <v>702</v>
      </c>
      <c r="I352" s="47"/>
      <c r="J352" s="48">
        <f t="shared" si="209"/>
        <v>0</v>
      </c>
      <c r="K352" s="49"/>
      <c r="L352" s="50"/>
      <c r="M352" s="51"/>
      <c r="N352" s="50"/>
      <c r="O352" s="51"/>
      <c r="P352" s="52"/>
      <c r="Q352" s="48">
        <f t="shared" si="215"/>
        <v>0</v>
      </c>
      <c r="R352" s="49"/>
      <c r="S352" s="52"/>
      <c r="T352" s="48">
        <f t="shared" si="216"/>
        <v>0</v>
      </c>
      <c r="U352" s="49"/>
      <c r="V352" s="50"/>
      <c r="W352" s="51"/>
      <c r="X352" s="52"/>
      <c r="Y352" s="53">
        <f t="shared" si="224"/>
        <v>0</v>
      </c>
      <c r="Z352" s="54"/>
      <c r="AA352" s="55"/>
      <c r="AB352" s="54"/>
      <c r="AC352" s="55"/>
      <c r="AD352" s="54"/>
      <c r="AE352" s="55"/>
      <c r="AF352" s="54"/>
      <c r="AG352" s="55"/>
      <c r="AH352" s="110"/>
      <c r="AI352" s="55"/>
      <c r="AJ352" s="54"/>
      <c r="AK352" s="55"/>
      <c r="AL352" s="110"/>
      <c r="AM352" s="55"/>
      <c r="AN352" s="54"/>
      <c r="AO352" s="88"/>
      <c r="AP352" s="95">
        <f t="shared" si="217"/>
        <v>0</v>
      </c>
      <c r="AQ352" s="109"/>
      <c r="AR352" s="92"/>
      <c r="AS352" s="89">
        <f>AU352+AW352+AY352+BA352+BC352</f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 t="shared" ref="BD352:BD415" si="228"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226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>CW352+CY352+DA352+DC352+DE352</f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 t="shared" si="218"/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219"/>
        <v>0</v>
      </c>
      <c r="EZ352" s="51"/>
      <c r="FA352" s="50"/>
      <c r="FB352" s="51"/>
      <c r="FC352" s="52"/>
      <c r="FD352" s="53">
        <f t="shared" si="227"/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 t="shared" si="213"/>
        <v>0</v>
      </c>
      <c r="FR352" s="122"/>
      <c r="FS352" s="122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>GF352+GH352+GJ352+GL352+GN352</f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>GQ352+GS352+GU352+GW352+GY352+HA352+HC352</f>
        <v>0</v>
      </c>
      <c r="GP352" s="125"/>
      <c r="GQ352" s="125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 t="shared" si="210"/>
        <v>0</v>
      </c>
      <c r="HE352" s="125"/>
      <c r="HF352" s="125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222"/>
        <v>0</v>
      </c>
      <c r="HT352" s="136"/>
      <c r="HU352" s="140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9"/>
      <c r="IG352" s="50"/>
      <c r="IH352" s="129"/>
      <c r="II352" s="50"/>
      <c r="IJ352" s="51"/>
      <c r="IK352" s="52"/>
      <c r="IL352" s="48">
        <f t="shared" si="225"/>
        <v>0</v>
      </c>
      <c r="IM352" s="136"/>
      <c r="IN352" s="140"/>
      <c r="IO352" s="51"/>
      <c r="IP352" s="52"/>
      <c r="IQ352" s="48">
        <f t="shared" si="220"/>
        <v>0</v>
      </c>
      <c r="IR352" s="51"/>
      <c r="IS352" s="52"/>
      <c r="IT352" s="48">
        <f t="shared" si="208"/>
        <v>0</v>
      </c>
      <c r="IU352" s="136"/>
      <c r="IV352" s="140"/>
      <c r="IW352" s="51"/>
      <c r="IX352" s="50"/>
      <c r="IY352" s="51"/>
      <c r="IZ352" s="50"/>
      <c r="JA352" s="129"/>
      <c r="JB352" s="50"/>
      <c r="JC352" s="51"/>
      <c r="JD352" s="50"/>
      <c r="JE352" s="51"/>
      <c r="JF352" s="50"/>
      <c r="JG352" s="51"/>
      <c r="JH352" s="52"/>
      <c r="JI352" s="48">
        <f t="shared" si="223"/>
        <v>0</v>
      </c>
      <c r="JJ352" s="136"/>
      <c r="JK352" s="140"/>
      <c r="JL352" s="51"/>
      <c r="JM352" s="50"/>
      <c r="JN352" s="51"/>
      <c r="JO352" s="52"/>
      <c r="JP352" s="48">
        <f t="shared" si="221"/>
        <v>0</v>
      </c>
      <c r="JQ352" s="51"/>
      <c r="JR352" s="52"/>
    </row>
    <row r="353" spans="2:278" ht="15" hidden="1" customHeight="1" x14ac:dyDescent="0.3">
      <c r="B353" s="37">
        <v>252</v>
      </c>
      <c r="C353" s="30" t="s">
        <v>699</v>
      </c>
      <c r="D353" s="38">
        <v>2011</v>
      </c>
      <c r="E353" s="62">
        <f t="shared" si="214"/>
        <v>1.5</v>
      </c>
      <c r="F353" s="47" t="s">
        <v>697</v>
      </c>
      <c r="G353" s="47"/>
      <c r="H353" s="47" t="s">
        <v>700</v>
      </c>
      <c r="I353" s="47"/>
      <c r="J353" s="48">
        <f t="shared" si="209"/>
        <v>0</v>
      </c>
      <c r="K353" s="49"/>
      <c r="L353" s="50"/>
      <c r="M353" s="51"/>
      <c r="N353" s="50"/>
      <c r="O353" s="51"/>
      <c r="P353" s="52"/>
      <c r="Q353" s="48">
        <f t="shared" si="215"/>
        <v>0</v>
      </c>
      <c r="R353" s="49"/>
      <c r="S353" s="52"/>
      <c r="T353" s="48">
        <f t="shared" si="216"/>
        <v>0</v>
      </c>
      <c r="U353" s="49"/>
      <c r="V353" s="50"/>
      <c r="W353" s="51"/>
      <c r="X353" s="52"/>
      <c r="Y353" s="53">
        <f t="shared" si="224"/>
        <v>0</v>
      </c>
      <c r="Z353" s="105"/>
      <c r="AA353" s="55"/>
      <c r="AB353" s="54"/>
      <c r="AC353" s="55"/>
      <c r="AD353" s="54"/>
      <c r="AE353" s="55"/>
      <c r="AF353" s="54"/>
      <c r="AG353" s="55"/>
      <c r="AH353" s="120"/>
      <c r="AI353" s="55"/>
      <c r="AJ353" s="54"/>
      <c r="AK353" s="55"/>
      <c r="AL353" s="120"/>
      <c r="AM353" s="55"/>
      <c r="AN353" s="54"/>
      <c r="AO353" s="88"/>
      <c r="AP353" s="95">
        <f t="shared" si="217"/>
        <v>0</v>
      </c>
      <c r="AQ353" s="97"/>
      <c r="AR353" s="92"/>
      <c r="AS353" s="89">
        <f>AU353+AW353+AY353+BA353+BC353</f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 t="shared" si="228"/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226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>CJ353+CL353+CN353+CP353+CR353+CT353</f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>CW353+CY353+DA353+DC353+DE353</f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 t="shared" si="218"/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219"/>
        <v>0</v>
      </c>
      <c r="EZ353" s="51"/>
      <c r="FA353" s="50"/>
      <c r="FB353" s="51"/>
      <c r="FC353" s="52"/>
      <c r="FD353" s="53">
        <f t="shared" si="227"/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 t="shared" ref="FQ353:FQ384" si="229">FS353+FU353+FW353+FY353+GA353+GC353</f>
        <v>0</v>
      </c>
      <c r="FR353" s="122"/>
      <c r="FS353" s="122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>GF353+GH353+GJ353+GL353+GN353</f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>GQ353+GS353+GU353+GW353+GY353+HA353+HC353</f>
        <v>0</v>
      </c>
      <c r="GP353" s="125"/>
      <c r="GQ353" s="125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 t="shared" si="210"/>
        <v>0</v>
      </c>
      <c r="HE353" s="125"/>
      <c r="HF353" s="125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222"/>
        <v>0</v>
      </c>
      <c r="HT353" s="136"/>
      <c r="HU353" s="140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9"/>
      <c r="IG353" s="50"/>
      <c r="IH353" s="129"/>
      <c r="II353" s="50"/>
      <c r="IJ353" s="51"/>
      <c r="IK353" s="52"/>
      <c r="IL353" s="48">
        <f t="shared" si="225"/>
        <v>0</v>
      </c>
      <c r="IM353" s="136"/>
      <c r="IN353" s="140"/>
      <c r="IO353" s="51"/>
      <c r="IP353" s="52"/>
      <c r="IQ353" s="48">
        <f t="shared" si="220"/>
        <v>0</v>
      </c>
      <c r="IR353" s="51"/>
      <c r="IS353" s="52"/>
      <c r="IT353" s="48">
        <f t="shared" si="208"/>
        <v>0</v>
      </c>
      <c r="IU353" s="136"/>
      <c r="IV353" s="140"/>
      <c r="IW353" s="51"/>
      <c r="IX353" s="50"/>
      <c r="IY353" s="51"/>
      <c r="IZ353" s="50"/>
      <c r="JA353" s="129"/>
      <c r="JB353" s="50"/>
      <c r="JC353" s="51"/>
      <c r="JD353" s="50"/>
      <c r="JE353" s="51"/>
      <c r="JF353" s="50"/>
      <c r="JG353" s="51"/>
      <c r="JH353" s="52"/>
      <c r="JI353" s="48">
        <f t="shared" si="223"/>
        <v>0</v>
      </c>
      <c r="JJ353" s="136"/>
      <c r="JK353" s="140"/>
      <c r="JL353" s="51"/>
      <c r="JM353" s="50"/>
      <c r="JN353" s="51"/>
      <c r="JO353" s="52"/>
      <c r="JP353" s="48">
        <f t="shared" si="221"/>
        <v>0</v>
      </c>
      <c r="JQ353" s="51"/>
      <c r="JR353" s="52"/>
    </row>
    <row r="354" spans="2:278" ht="15" hidden="1" customHeight="1" x14ac:dyDescent="0.3">
      <c r="B354" s="37">
        <v>6338</v>
      </c>
      <c r="C354" s="30" t="s">
        <v>200</v>
      </c>
      <c r="D354" s="38">
        <v>2008</v>
      </c>
      <c r="E354" s="62">
        <f t="shared" si="214"/>
        <v>0</v>
      </c>
      <c r="F354" s="47"/>
      <c r="G354" s="47"/>
      <c r="H354" s="47"/>
      <c r="I354" s="47"/>
      <c r="J354" s="48">
        <f t="shared" si="209"/>
        <v>0</v>
      </c>
      <c r="K354" s="49"/>
      <c r="L354" s="50"/>
      <c r="M354" s="51"/>
      <c r="N354" s="50"/>
      <c r="O354" s="51"/>
      <c r="P354" s="52"/>
      <c r="Q354" s="48">
        <f t="shared" si="215"/>
        <v>0</v>
      </c>
      <c r="R354" s="49"/>
      <c r="S354" s="52"/>
      <c r="T354" s="48">
        <f t="shared" si="216"/>
        <v>0</v>
      </c>
      <c r="U354" s="49"/>
      <c r="V354" s="50"/>
      <c r="W354" s="51"/>
      <c r="X354" s="52"/>
      <c r="Y354" s="53">
        <f t="shared" si="224"/>
        <v>0</v>
      </c>
      <c r="Z354" s="105"/>
      <c r="AA354" s="55"/>
      <c r="AB354" s="105"/>
      <c r="AC354" s="55"/>
      <c r="AD354" s="105"/>
      <c r="AE354" s="55"/>
      <c r="AF354" s="105"/>
      <c r="AG354" s="55"/>
      <c r="AH354" s="105"/>
      <c r="AI354" s="55"/>
      <c r="AJ354" s="105"/>
      <c r="AK354" s="55"/>
      <c r="AL354" s="54"/>
      <c r="AM354" s="55"/>
      <c r="AN354" s="105"/>
      <c r="AO354" s="88"/>
      <c r="AP354" s="95">
        <f t="shared" si="217"/>
        <v>0</v>
      </c>
      <c r="AQ354" s="97"/>
      <c r="AR354" s="92"/>
      <c r="AS354" s="89"/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>
        <f t="shared" si="228"/>
        <v>0</v>
      </c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226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/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/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>
        <f t="shared" si="218"/>
        <v>0</v>
      </c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0"/>
      <c r="ET354" s="50"/>
      <c r="EU354" s="50"/>
      <c r="EV354" s="50"/>
      <c r="EW354" s="51"/>
      <c r="EX354" s="52"/>
      <c r="EY354" s="53">
        <f t="shared" si="219"/>
        <v>0</v>
      </c>
      <c r="EZ354" s="51"/>
      <c r="FA354" s="50"/>
      <c r="FB354" s="51"/>
      <c r="FC354" s="52"/>
      <c r="FD354" s="53">
        <f t="shared" si="227"/>
        <v>0</v>
      </c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>
        <f t="shared" si="229"/>
        <v>0</v>
      </c>
      <c r="FR354" s="153"/>
      <c r="FS354" s="150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/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/>
      <c r="GP354" s="136"/>
      <c r="GQ354" s="140"/>
      <c r="GR354" s="51"/>
      <c r="GS354" s="50"/>
      <c r="GT354" s="51"/>
      <c r="GU354" s="50"/>
      <c r="GV354" s="129"/>
      <c r="GW354" s="50"/>
      <c r="GX354" s="51"/>
      <c r="GY354" s="50"/>
      <c r="GZ354" s="51"/>
      <c r="HA354" s="50"/>
      <c r="HB354" s="51"/>
      <c r="HC354" s="52"/>
      <c r="HD354" s="48">
        <f t="shared" si="210"/>
        <v>0</v>
      </c>
      <c r="HE354" s="136"/>
      <c r="HF354" s="140"/>
      <c r="HG354" s="51"/>
      <c r="HH354" s="50"/>
      <c r="HI354" s="51"/>
      <c r="HJ354" s="50"/>
      <c r="HK354" s="129"/>
      <c r="HL354" s="50"/>
      <c r="HM354" s="51"/>
      <c r="HN354" s="50"/>
      <c r="HO354" s="51"/>
      <c r="HP354" s="50"/>
      <c r="HQ354" s="51"/>
      <c r="HR354" s="52"/>
      <c r="HS354" s="48">
        <f t="shared" si="222"/>
        <v>0</v>
      </c>
      <c r="HT354" s="136"/>
      <c r="HU354" s="140"/>
      <c r="HV354" s="51"/>
      <c r="HW354" s="50"/>
      <c r="HX354" s="51"/>
      <c r="HY354" s="50"/>
      <c r="HZ354" s="129"/>
      <c r="IA354" s="50"/>
      <c r="IB354" s="51"/>
      <c r="IC354" s="50"/>
      <c r="ID354" s="51"/>
      <c r="IE354" s="50"/>
      <c r="IF354" s="129"/>
      <c r="IG354" s="50"/>
      <c r="IH354" s="129"/>
      <c r="II354" s="50"/>
      <c r="IJ354" s="51"/>
      <c r="IK354" s="52"/>
      <c r="IL354" s="48">
        <f t="shared" si="225"/>
        <v>0</v>
      </c>
      <c r="IM354" s="136"/>
      <c r="IN354" s="140"/>
      <c r="IO354" s="51"/>
      <c r="IP354" s="52"/>
      <c r="IQ354" s="48">
        <f t="shared" si="220"/>
        <v>0</v>
      </c>
      <c r="IR354" s="51"/>
      <c r="IS354" s="52"/>
      <c r="IT354" s="48">
        <f t="shared" si="208"/>
        <v>0</v>
      </c>
      <c r="IU354" s="136"/>
      <c r="IV354" s="140"/>
      <c r="IW354" s="51"/>
      <c r="IX354" s="50"/>
      <c r="IY354" s="129"/>
      <c r="IZ354" s="50"/>
      <c r="JA354" s="129"/>
      <c r="JB354" s="50"/>
      <c r="JC354" s="51"/>
      <c r="JD354" s="50"/>
      <c r="JE354" s="51"/>
      <c r="JF354" s="50"/>
      <c r="JG354" s="51"/>
      <c r="JH354" s="52"/>
      <c r="JI354" s="48">
        <f t="shared" si="223"/>
        <v>0</v>
      </c>
      <c r="JJ354" s="136"/>
      <c r="JK354" s="140"/>
      <c r="JL354" s="129"/>
      <c r="JM354" s="50"/>
      <c r="JN354" s="51"/>
      <c r="JO354" s="52"/>
      <c r="JP354" s="48">
        <f t="shared" si="221"/>
        <v>0</v>
      </c>
      <c r="JQ354" s="51"/>
      <c r="JR354" s="52"/>
    </row>
    <row r="355" spans="2:278" ht="15" hidden="1" customHeight="1" x14ac:dyDescent="0.3">
      <c r="B355" s="37">
        <v>6614</v>
      </c>
      <c r="C355" s="30" t="s">
        <v>179</v>
      </c>
      <c r="D355" s="38">
        <v>2007</v>
      </c>
      <c r="E355" s="62">
        <f t="shared" si="214"/>
        <v>0</v>
      </c>
      <c r="F355" s="47" t="s">
        <v>414</v>
      </c>
      <c r="G355" s="47"/>
      <c r="H355" s="47" t="s">
        <v>487</v>
      </c>
      <c r="I355" s="47" t="s">
        <v>845</v>
      </c>
      <c r="J355" s="48">
        <f t="shared" si="209"/>
        <v>0</v>
      </c>
      <c r="K355" s="49"/>
      <c r="L355" s="50"/>
      <c r="M355" s="51"/>
      <c r="N355" s="50"/>
      <c r="O355" s="51"/>
      <c r="P355" s="52"/>
      <c r="Q355" s="48">
        <f t="shared" si="215"/>
        <v>0</v>
      </c>
      <c r="R355" s="49"/>
      <c r="S355" s="52"/>
      <c r="T355" s="48">
        <f t="shared" si="216"/>
        <v>0</v>
      </c>
      <c r="U355" s="49"/>
      <c r="V355" s="50"/>
      <c r="W355" s="51"/>
      <c r="X355" s="52"/>
      <c r="Y355" s="53">
        <f t="shared" si="224"/>
        <v>0</v>
      </c>
      <c r="Z355" s="105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5">
        <f t="shared" si="217"/>
        <v>0</v>
      </c>
      <c r="AQ355" s="97"/>
      <c r="AR355" s="92"/>
      <c r="AS355" s="89"/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>
        <f t="shared" si="228"/>
        <v>0</v>
      </c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11"/>
      <c r="BP355" s="12"/>
      <c r="BQ355" s="13">
        <f t="shared" si="226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/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/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>
        <f t="shared" si="218"/>
        <v>0</v>
      </c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0"/>
      <c r="ET355" s="50"/>
      <c r="EU355" s="50"/>
      <c r="EV355" s="50"/>
      <c r="EW355" s="51"/>
      <c r="EX355" s="52"/>
      <c r="EY355" s="53">
        <f t="shared" si="219"/>
        <v>0</v>
      </c>
      <c r="EZ355" s="51"/>
      <c r="FA355" s="50"/>
      <c r="FB355" s="51"/>
      <c r="FC355" s="52"/>
      <c r="FD355" s="53">
        <f t="shared" si="227"/>
        <v>0</v>
      </c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>
        <f t="shared" si="229"/>
        <v>0</v>
      </c>
      <c r="FR355" s="153"/>
      <c r="FS355" s="150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/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/>
      <c r="GP355" s="136"/>
      <c r="GQ355" s="140"/>
      <c r="GR355" s="51"/>
      <c r="GS355" s="50"/>
      <c r="GT355" s="18"/>
      <c r="GU355" s="17"/>
      <c r="GV355" s="129"/>
      <c r="GW355" s="50"/>
      <c r="GX355" s="18"/>
      <c r="GY355" s="18"/>
      <c r="GZ355" s="51"/>
      <c r="HA355" s="50"/>
      <c r="HB355" s="51"/>
      <c r="HC355" s="52"/>
      <c r="HD355" s="48">
        <f t="shared" si="210"/>
        <v>0</v>
      </c>
      <c r="HE355" s="136"/>
      <c r="HF355" s="140"/>
      <c r="HG355" s="51"/>
      <c r="HH355" s="50"/>
      <c r="HI355" s="51"/>
      <c r="HJ355" s="50"/>
      <c r="HK355" s="129"/>
      <c r="HL355" s="50"/>
      <c r="HM355" s="51"/>
      <c r="HN355" s="51"/>
      <c r="HO355" s="51"/>
      <c r="HP355" s="50"/>
      <c r="HQ355" s="51"/>
      <c r="HR355" s="52"/>
      <c r="HS355" s="48">
        <f t="shared" si="222"/>
        <v>0</v>
      </c>
      <c r="HT355" s="136"/>
      <c r="HU355" s="140"/>
      <c r="HV355" s="51"/>
      <c r="HW355" s="50"/>
      <c r="HX355" s="51"/>
      <c r="HY355" s="50"/>
      <c r="HZ355" s="129"/>
      <c r="IA355" s="50"/>
      <c r="IB355" s="51"/>
      <c r="IC355" s="50"/>
      <c r="ID355" s="51"/>
      <c r="IE355" s="51"/>
      <c r="IF355" s="129"/>
      <c r="IG355" s="51"/>
      <c r="IH355" s="129"/>
      <c r="II355" s="50"/>
      <c r="IJ355" s="51"/>
      <c r="IK355" s="52"/>
      <c r="IL355" s="48">
        <f t="shared" si="225"/>
        <v>0</v>
      </c>
      <c r="IM355" s="136"/>
      <c r="IN355" s="140"/>
      <c r="IO355" s="51"/>
      <c r="IP355" s="52"/>
      <c r="IQ355" s="48">
        <f t="shared" si="220"/>
        <v>0</v>
      </c>
      <c r="IR355" s="51"/>
      <c r="IS355" s="52"/>
      <c r="IT355" s="48">
        <f t="shared" si="208"/>
        <v>0</v>
      </c>
      <c r="IU355" s="136"/>
      <c r="IV355" s="140"/>
      <c r="IW355" s="51"/>
      <c r="IX355" s="50"/>
      <c r="IY355" s="129"/>
      <c r="IZ355" s="50"/>
      <c r="JA355" s="129"/>
      <c r="JB355" s="50"/>
      <c r="JC355" s="51"/>
      <c r="JD355" s="50"/>
      <c r="JE355" s="51"/>
      <c r="JF355" s="50"/>
      <c r="JG355" s="51"/>
      <c r="JH355" s="52"/>
      <c r="JI355" s="48">
        <f t="shared" si="223"/>
        <v>0</v>
      </c>
      <c r="JJ355" s="136"/>
      <c r="JK355" s="140"/>
      <c r="JL355" s="129"/>
      <c r="JM355" s="50"/>
      <c r="JN355" s="51"/>
      <c r="JO355" s="52"/>
      <c r="JP355" s="48">
        <f t="shared" si="221"/>
        <v>0</v>
      </c>
      <c r="JQ355" s="51"/>
      <c r="JR355" s="52"/>
    </row>
    <row r="356" spans="2:278" ht="15" hidden="1" customHeight="1" x14ac:dyDescent="0.3">
      <c r="B356" s="37">
        <v>1251</v>
      </c>
      <c r="C356" s="30" t="s">
        <v>81</v>
      </c>
      <c r="D356" s="39">
        <v>1998</v>
      </c>
      <c r="E356" s="62">
        <f t="shared" si="214"/>
        <v>0</v>
      </c>
      <c r="F356" s="47"/>
      <c r="G356" s="47"/>
      <c r="H356" s="47"/>
      <c r="I356" s="47"/>
      <c r="J356" s="48">
        <f t="shared" si="209"/>
        <v>0</v>
      </c>
      <c r="K356" s="49"/>
      <c r="L356" s="50"/>
      <c r="M356" s="51"/>
      <c r="N356" s="50"/>
      <c r="O356" s="51"/>
      <c r="P356" s="52"/>
      <c r="Q356" s="48">
        <f t="shared" si="215"/>
        <v>0</v>
      </c>
      <c r="R356" s="49"/>
      <c r="S356" s="52"/>
      <c r="T356" s="48">
        <f t="shared" si="216"/>
        <v>0</v>
      </c>
      <c r="U356" s="49"/>
      <c r="V356" s="50"/>
      <c r="W356" s="51"/>
      <c r="X356" s="52"/>
      <c r="Y356" s="53">
        <f t="shared" si="224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5">
        <f t="shared" si="217"/>
        <v>0</v>
      </c>
      <c r="AQ356" s="97"/>
      <c r="AR356" s="92"/>
      <c r="AS356" s="89">
        <f>AU356+AW356+AY356+BA356+BC356</f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 t="shared" si="228"/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226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>CJ356+CL356+CN356+CP356+CR356+CT356</f>
        <v>0</v>
      </c>
      <c r="CI356" s="51"/>
      <c r="CJ356" s="50"/>
      <c r="CK356" s="51"/>
      <c r="CL356" s="50"/>
      <c r="CM356" s="51"/>
      <c r="CN356" s="50"/>
      <c r="CO356" s="50"/>
      <c r="CP356" s="50"/>
      <c r="CQ356" s="51"/>
      <c r="CR356" s="50"/>
      <c r="CS356" s="51"/>
      <c r="CT356" s="52"/>
      <c r="CU356" s="53">
        <f>CW356+CY356+DA356+DC356+DE356</f>
        <v>0</v>
      </c>
      <c r="CV356" s="51"/>
      <c r="CW356" s="50"/>
      <c r="CX356" s="50"/>
      <c r="CY356" s="50"/>
      <c r="CZ356" s="51"/>
      <c r="DA356" s="50"/>
      <c r="DB356" s="51"/>
      <c r="DC356" s="50"/>
      <c r="DD356" s="51"/>
      <c r="DE356" s="52"/>
      <c r="DF356" s="53">
        <f t="shared" si="218"/>
        <v>0</v>
      </c>
      <c r="DG356" s="51"/>
      <c r="DH356" s="50"/>
      <c r="DI356" s="50"/>
      <c r="DJ356" s="50"/>
      <c r="DK356" s="51"/>
      <c r="DL356" s="52"/>
      <c r="DM356" s="53">
        <f>DO356+DQ356+DS356+DU356+DW356+DY356+EA356+EC356</f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0"/>
      <c r="DY356" s="50"/>
      <c r="DZ356" s="51"/>
      <c r="EA356" s="50"/>
      <c r="EB356" s="51"/>
      <c r="EC356" s="52"/>
      <c r="ED356" s="53">
        <f>EF356+EH356+EJ356+EL356+EN356+EP356+ER356+ET356+EV356+EX356</f>
        <v>0</v>
      </c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0"/>
      <c r="EP356" s="50"/>
      <c r="EQ356" s="51"/>
      <c r="ER356" s="50"/>
      <c r="ES356" s="50"/>
      <c r="ET356" s="50"/>
      <c r="EU356" s="50"/>
      <c r="EV356" s="50"/>
      <c r="EW356" s="51"/>
      <c r="EX356" s="52"/>
      <c r="EY356" s="53">
        <f t="shared" si="219"/>
        <v>0</v>
      </c>
      <c r="EZ356" s="51"/>
      <c r="FA356" s="50"/>
      <c r="FB356" s="51"/>
      <c r="FC356" s="52"/>
      <c r="FD356" s="53">
        <f t="shared" si="227"/>
        <v>0</v>
      </c>
      <c r="FE356" s="51"/>
      <c r="FF356" s="50"/>
      <c r="FG356" s="51"/>
      <c r="FH356" s="50"/>
      <c r="FI356" s="51"/>
      <c r="FJ356" s="50"/>
      <c r="FK356" s="50"/>
      <c r="FL356" s="50"/>
      <c r="FM356" s="51"/>
      <c r="FN356" s="50"/>
      <c r="FO356" s="51"/>
      <c r="FP356" s="52"/>
      <c r="FQ356" s="53">
        <f t="shared" si="229"/>
        <v>0</v>
      </c>
      <c r="FR356" s="122"/>
      <c r="FS356" s="122"/>
      <c r="FT356" s="51"/>
      <c r="FU356" s="50"/>
      <c r="FV356" s="51"/>
      <c r="FW356" s="50"/>
      <c r="FX356" s="50"/>
      <c r="FY356" s="50"/>
      <c r="FZ356" s="50"/>
      <c r="GA356" s="50"/>
      <c r="GB356" s="51"/>
      <c r="GC356" s="52"/>
      <c r="GD356" s="53">
        <f>GF356+GH356+GJ356+GL356+GN356</f>
        <v>0</v>
      </c>
      <c r="GE356" s="51"/>
      <c r="GF356" s="50"/>
      <c r="GG356" s="51"/>
      <c r="GH356" s="50"/>
      <c r="GI356" s="51"/>
      <c r="GJ356" s="50"/>
      <c r="GK356" s="50"/>
      <c r="GL356" s="50"/>
      <c r="GM356" s="51"/>
      <c r="GN356" s="52"/>
      <c r="GO356" s="48">
        <f>GQ356+GS356+GU356+GW356+GY356+HA356+HC356</f>
        <v>0</v>
      </c>
      <c r="GP356" s="125"/>
      <c r="GQ356" s="125"/>
      <c r="GR356" s="51"/>
      <c r="GS356" s="50"/>
      <c r="GT356" s="51"/>
      <c r="GU356" s="50"/>
      <c r="GV356" s="50"/>
      <c r="GW356" s="50"/>
      <c r="GX356" s="50"/>
      <c r="GY356" s="50"/>
      <c r="GZ356" s="50"/>
      <c r="HA356" s="50"/>
      <c r="HB356" s="51"/>
      <c r="HC356" s="52"/>
      <c r="HD356" s="48">
        <f t="shared" si="210"/>
        <v>0</v>
      </c>
      <c r="HE356" s="125"/>
      <c r="HF356" s="125"/>
      <c r="HG356" s="51"/>
      <c r="HH356" s="50"/>
      <c r="HI356" s="51"/>
      <c r="HJ356" s="50"/>
      <c r="HK356" s="50"/>
      <c r="HL356" s="50"/>
      <c r="HM356" s="50"/>
      <c r="HN356" s="50"/>
      <c r="HO356" s="50"/>
      <c r="HP356" s="50"/>
      <c r="HQ356" s="51"/>
      <c r="HR356" s="52"/>
      <c r="HS356" s="48">
        <f t="shared" si="222"/>
        <v>0</v>
      </c>
      <c r="HT356" s="136"/>
      <c r="HU356" s="140"/>
      <c r="HV356" s="51"/>
      <c r="HW356" s="50"/>
      <c r="HX356" s="51"/>
      <c r="HY356" s="50"/>
      <c r="HZ356" s="51"/>
      <c r="IA356" s="50"/>
      <c r="IB356" s="51"/>
      <c r="IC356" s="50"/>
      <c r="ID356" s="51"/>
      <c r="IE356" s="50"/>
      <c r="IF356" s="129"/>
      <c r="IG356" s="50"/>
      <c r="IH356" s="129"/>
      <c r="II356" s="50"/>
      <c r="IJ356" s="51"/>
      <c r="IK356" s="52"/>
      <c r="IL356" s="48">
        <f t="shared" si="225"/>
        <v>0</v>
      </c>
      <c r="IM356" s="136"/>
      <c r="IN356" s="140"/>
      <c r="IO356" s="51"/>
      <c r="IP356" s="52"/>
      <c r="IQ356" s="48">
        <f t="shared" si="220"/>
        <v>0</v>
      </c>
      <c r="IR356" s="51"/>
      <c r="IS356" s="52"/>
      <c r="IT356" s="48">
        <f t="shared" si="208"/>
        <v>0</v>
      </c>
      <c r="IU356" s="136"/>
      <c r="IV356" s="140"/>
      <c r="IW356" s="51"/>
      <c r="IX356" s="50"/>
      <c r="IY356" s="51"/>
      <c r="IZ356" s="50"/>
      <c r="JA356" s="129"/>
      <c r="JB356" s="50"/>
      <c r="JC356" s="51"/>
      <c r="JD356" s="50"/>
      <c r="JE356" s="51"/>
      <c r="JF356" s="50"/>
      <c r="JG356" s="51"/>
      <c r="JH356" s="52"/>
      <c r="JI356" s="48">
        <f t="shared" si="223"/>
        <v>0</v>
      </c>
      <c r="JJ356" s="136"/>
      <c r="JK356" s="140"/>
      <c r="JL356" s="51"/>
      <c r="JM356" s="50"/>
      <c r="JN356" s="51"/>
      <c r="JO356" s="52"/>
      <c r="JP356" s="48">
        <f t="shared" si="221"/>
        <v>0</v>
      </c>
      <c r="JQ356" s="51"/>
      <c r="JR356" s="52"/>
    </row>
    <row r="357" spans="2:278" ht="15" hidden="1" customHeight="1" x14ac:dyDescent="0.3">
      <c r="B357" s="37">
        <v>5135</v>
      </c>
      <c r="C357" s="30" t="s">
        <v>304</v>
      </c>
      <c r="D357" s="38">
        <v>2005</v>
      </c>
      <c r="E357" s="62">
        <f t="shared" si="214"/>
        <v>0</v>
      </c>
      <c r="F357" s="47"/>
      <c r="G357" s="47"/>
      <c r="H357" s="47"/>
      <c r="I357" s="47"/>
      <c r="J357" s="48">
        <f t="shared" si="209"/>
        <v>0</v>
      </c>
      <c r="K357" s="49"/>
      <c r="L357" s="50"/>
      <c r="M357" s="51"/>
      <c r="N357" s="50"/>
      <c r="O357" s="51"/>
      <c r="P357" s="52"/>
      <c r="Q357" s="48">
        <f t="shared" si="215"/>
        <v>0</v>
      </c>
      <c r="R357" s="49"/>
      <c r="S357" s="52"/>
      <c r="T357" s="48">
        <f t="shared" si="216"/>
        <v>0</v>
      </c>
      <c r="U357" s="49"/>
      <c r="V357" s="50"/>
      <c r="W357" s="51"/>
      <c r="X357" s="52"/>
      <c r="Y357" s="53">
        <f t="shared" si="224"/>
        <v>0</v>
      </c>
      <c r="Z357" s="120"/>
      <c r="AA357" s="55"/>
      <c r="AB357" s="120"/>
      <c r="AC357" s="55"/>
      <c r="AD357" s="120"/>
      <c r="AE357" s="55"/>
      <c r="AF357" s="120"/>
      <c r="AG357" s="55"/>
      <c r="AH357" s="148"/>
      <c r="AI357" s="55"/>
      <c r="AJ357" s="120"/>
      <c r="AK357" s="55"/>
      <c r="AL357" s="148"/>
      <c r="AM357" s="55"/>
      <c r="AN357" s="120"/>
      <c r="AO357" s="88"/>
      <c r="AP357" s="95">
        <f t="shared" si="217"/>
        <v>0</v>
      </c>
      <c r="AQ357" s="97"/>
      <c r="AR357" s="92"/>
      <c r="AS357" s="89">
        <f>AU357+AW357+AY357+BA357+BC357</f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>
        <f t="shared" si="228"/>
        <v>0</v>
      </c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226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>CJ357+CL357+CN357+CP357+CR357+CT357</f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>CW357+CY357+DA357+DC357+DE357</f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>
        <f t="shared" si="218"/>
        <v>0</v>
      </c>
      <c r="DG357" s="51"/>
      <c r="DH357" s="50"/>
      <c r="DI357" s="51"/>
      <c r="DJ357" s="50"/>
      <c r="DK357" s="51"/>
      <c r="DL357" s="52"/>
      <c r="DM357" s="53">
        <f>DO357+DQ357+DS357+DU357+DW357+DY357+EA357+EC357</f>
        <v>0</v>
      </c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>
        <f>EF357+EH357+EJ357+EL357+EN357+EP357+ER357+ET357+EV357+EX357</f>
        <v>0</v>
      </c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219"/>
        <v>0</v>
      </c>
      <c r="EZ357" s="51"/>
      <c r="FA357" s="50"/>
      <c r="FB357" s="51"/>
      <c r="FC357" s="52"/>
      <c r="FD357" s="53">
        <f t="shared" si="227"/>
        <v>0</v>
      </c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>
        <f t="shared" si="229"/>
        <v>0</v>
      </c>
      <c r="FR357" s="122"/>
      <c r="FS357" s="122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>
        <f>GF357+GH357+GJ357+GL357+GN357</f>
        <v>0</v>
      </c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>
        <f>GQ357+GS357+GU357+GW357+GY357+HA357+HC357</f>
        <v>0</v>
      </c>
      <c r="GP357" s="136"/>
      <c r="GQ357" s="140"/>
      <c r="GR357" s="51"/>
      <c r="GS357" s="50"/>
      <c r="GT357" s="51"/>
      <c r="GU357" s="50"/>
      <c r="GV357" s="129"/>
      <c r="GW357" s="50"/>
      <c r="GX357" s="51"/>
      <c r="GY357" s="50"/>
      <c r="GZ357" s="51"/>
      <c r="HA357" s="50"/>
      <c r="HB357" s="51"/>
      <c r="HC357" s="52"/>
      <c r="HD357" s="48">
        <f t="shared" si="210"/>
        <v>0</v>
      </c>
      <c r="HE357" s="136"/>
      <c r="HF357" s="140"/>
      <c r="HG357" s="51"/>
      <c r="HH357" s="50"/>
      <c r="HI357" s="51"/>
      <c r="HJ357" s="50"/>
      <c r="HK357" s="129"/>
      <c r="HL357" s="50"/>
      <c r="HM357" s="51"/>
      <c r="HN357" s="50"/>
      <c r="HO357" s="51"/>
      <c r="HP357" s="50"/>
      <c r="HQ357" s="51"/>
      <c r="HR357" s="52"/>
      <c r="HS357" s="48">
        <f t="shared" si="222"/>
        <v>0</v>
      </c>
      <c r="HT357" s="136"/>
      <c r="HU357" s="140"/>
      <c r="HV357" s="51"/>
      <c r="HW357" s="50"/>
      <c r="HX357" s="51"/>
      <c r="HY357" s="50"/>
      <c r="HZ357" s="129"/>
      <c r="IA357" s="50"/>
      <c r="IB357" s="51"/>
      <c r="IC357" s="50"/>
      <c r="ID357" s="51"/>
      <c r="IE357" s="50"/>
      <c r="IF357" s="129"/>
      <c r="IG357" s="50"/>
      <c r="IH357" s="129"/>
      <c r="II357" s="50"/>
      <c r="IJ357" s="51"/>
      <c r="IK357" s="52"/>
      <c r="IL357" s="48">
        <f t="shared" si="225"/>
        <v>0</v>
      </c>
      <c r="IM357" s="136"/>
      <c r="IN357" s="140"/>
      <c r="IO357" s="51"/>
      <c r="IP357" s="52"/>
      <c r="IQ357" s="48">
        <f t="shared" si="220"/>
        <v>0</v>
      </c>
      <c r="IR357" s="51"/>
      <c r="IS357" s="52"/>
      <c r="IT357" s="48">
        <f t="shared" si="208"/>
        <v>0</v>
      </c>
      <c r="IU357" s="136"/>
      <c r="IV357" s="140"/>
      <c r="IW357" s="51"/>
      <c r="IX357" s="50"/>
      <c r="IY357" s="129"/>
      <c r="IZ357" s="50"/>
      <c r="JA357" s="129"/>
      <c r="JB357" s="50"/>
      <c r="JC357" s="51"/>
      <c r="JD357" s="50"/>
      <c r="JE357" s="51"/>
      <c r="JF357" s="50"/>
      <c r="JG357" s="51"/>
      <c r="JH357" s="52"/>
      <c r="JI357" s="48">
        <f t="shared" si="223"/>
        <v>0</v>
      </c>
      <c r="JJ357" s="136"/>
      <c r="JK357" s="140"/>
      <c r="JL357" s="129"/>
      <c r="JM357" s="50"/>
      <c r="JN357" s="51"/>
      <c r="JO357" s="52"/>
      <c r="JP357" s="48">
        <f t="shared" si="221"/>
        <v>0</v>
      </c>
      <c r="JQ357" s="51"/>
      <c r="JR357" s="52"/>
    </row>
    <row r="358" spans="2:278" ht="15" hidden="1" customHeight="1" x14ac:dyDescent="0.3">
      <c r="B358" s="37">
        <v>9167</v>
      </c>
      <c r="C358" s="30" t="s">
        <v>869</v>
      </c>
      <c r="D358" s="38">
        <v>2008</v>
      </c>
      <c r="E358" s="62">
        <f t="shared" si="214"/>
        <v>0</v>
      </c>
      <c r="F358" s="47" t="s">
        <v>410</v>
      </c>
      <c r="G358" s="47"/>
      <c r="H358" s="47" t="s">
        <v>870</v>
      </c>
      <c r="I358" s="47" t="s">
        <v>871</v>
      </c>
      <c r="J358" s="48">
        <f t="shared" si="209"/>
        <v>0</v>
      </c>
      <c r="K358" s="49"/>
      <c r="L358" s="50"/>
      <c r="M358" s="51"/>
      <c r="N358" s="50"/>
      <c r="O358" s="51"/>
      <c r="P358" s="52"/>
      <c r="Q358" s="48">
        <f t="shared" si="215"/>
        <v>0</v>
      </c>
      <c r="R358" s="49"/>
      <c r="S358" s="52"/>
      <c r="T358" s="48">
        <f t="shared" si="216"/>
        <v>0</v>
      </c>
      <c r="U358" s="49"/>
      <c r="V358" s="50"/>
      <c r="W358" s="51"/>
      <c r="X358" s="52"/>
      <c r="Y358" s="53">
        <f t="shared" si="224"/>
        <v>0</v>
      </c>
      <c r="Z358" s="114"/>
      <c r="AA358" s="55"/>
      <c r="AB358" s="114"/>
      <c r="AC358" s="55"/>
      <c r="AD358" s="114"/>
      <c r="AE358" s="55"/>
      <c r="AF358" s="114"/>
      <c r="AG358" s="55"/>
      <c r="AH358" s="114"/>
      <c r="AI358" s="55"/>
      <c r="AJ358" s="114"/>
      <c r="AK358" s="55"/>
      <c r="AL358" s="114"/>
      <c r="AM358" s="55"/>
      <c r="AN358" s="114"/>
      <c r="AO358" s="88"/>
      <c r="AP358" s="95">
        <f t="shared" si="217"/>
        <v>0</v>
      </c>
      <c r="AQ358" s="97"/>
      <c r="AR358" s="92"/>
      <c r="AS358" s="89"/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>
        <f t="shared" si="228"/>
        <v>0</v>
      </c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12"/>
      <c r="BQ358" s="13">
        <f t="shared" si="226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/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/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>
        <f t="shared" si="218"/>
        <v>0</v>
      </c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51"/>
      <c r="EJ358" s="50"/>
      <c r="EK358" s="51"/>
      <c r="EL358" s="50"/>
      <c r="EM358" s="51"/>
      <c r="EN358" s="50"/>
      <c r="EO358" s="51"/>
      <c r="EP358" s="50"/>
      <c r="EQ358" s="51"/>
      <c r="ER358" s="50"/>
      <c r="ES358" s="50"/>
      <c r="ET358" s="50"/>
      <c r="EU358" s="50"/>
      <c r="EV358" s="50"/>
      <c r="EW358" s="51"/>
      <c r="EX358" s="52"/>
      <c r="EY358" s="53">
        <f t="shared" si="219"/>
        <v>0</v>
      </c>
      <c r="EZ358" s="51"/>
      <c r="FA358" s="50"/>
      <c r="FB358" s="51"/>
      <c r="FC358" s="52"/>
      <c r="FD358" s="53">
        <f t="shared" si="227"/>
        <v>0</v>
      </c>
      <c r="FE358" s="51"/>
      <c r="FF358" s="50"/>
      <c r="FG358" s="51"/>
      <c r="FH358" s="50"/>
      <c r="FI358" s="51"/>
      <c r="FJ358" s="50"/>
      <c r="FK358" s="51"/>
      <c r="FL358" s="50"/>
      <c r="FM358" s="51"/>
      <c r="FN358" s="50"/>
      <c r="FO358" s="51"/>
      <c r="FP358" s="52"/>
      <c r="FQ358" s="53">
        <f t="shared" si="229"/>
        <v>0</v>
      </c>
      <c r="FR358" s="153"/>
      <c r="FS358" s="150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/>
      <c r="GE358" s="51"/>
      <c r="GF358" s="50"/>
      <c r="GG358" s="51"/>
      <c r="GH358" s="50"/>
      <c r="GI358" s="51"/>
      <c r="GJ358" s="50"/>
      <c r="GK358" s="18"/>
      <c r="GL358" s="18"/>
      <c r="GM358" s="18"/>
      <c r="GN358" s="111"/>
      <c r="GO358" s="48"/>
      <c r="GP358" s="136"/>
      <c r="GQ358" s="140"/>
      <c r="GR358" s="51"/>
      <c r="GS358" s="50"/>
      <c r="GT358" s="51"/>
      <c r="GU358" s="50"/>
      <c r="GV358" s="129"/>
      <c r="GW358" s="50"/>
      <c r="GX358" s="51"/>
      <c r="GY358" s="50"/>
      <c r="GZ358" s="51"/>
      <c r="HA358" s="50"/>
      <c r="HB358" s="51"/>
      <c r="HC358" s="52"/>
      <c r="HD358" s="48">
        <f t="shared" si="210"/>
        <v>0</v>
      </c>
      <c r="HE358" s="136"/>
      <c r="HF358" s="140"/>
      <c r="HG358" s="51"/>
      <c r="HH358" s="50"/>
      <c r="HI358" s="51"/>
      <c r="HJ358" s="50"/>
      <c r="HK358" s="129"/>
      <c r="HL358" s="50"/>
      <c r="HM358" s="51"/>
      <c r="HN358" s="50"/>
      <c r="HO358" s="51"/>
      <c r="HP358" s="50"/>
      <c r="HQ358" s="51"/>
      <c r="HR358" s="52"/>
      <c r="HS358" s="48">
        <f t="shared" si="222"/>
        <v>0</v>
      </c>
      <c r="HT358" s="136"/>
      <c r="HU358" s="140"/>
      <c r="HV358" s="51"/>
      <c r="HW358" s="50"/>
      <c r="HX358" s="51"/>
      <c r="HY358" s="50"/>
      <c r="HZ358" s="129"/>
      <c r="IA358" s="50"/>
      <c r="IB358" s="51"/>
      <c r="IC358" s="50"/>
      <c r="ID358" s="51"/>
      <c r="IE358" s="50"/>
      <c r="IF358" s="129"/>
      <c r="IG358" s="50"/>
      <c r="IH358" s="129"/>
      <c r="II358" s="50"/>
      <c r="IJ358" s="51"/>
      <c r="IK358" s="52"/>
      <c r="IL358" s="48">
        <f t="shared" si="225"/>
        <v>0</v>
      </c>
      <c r="IM358" s="136"/>
      <c r="IN358" s="140"/>
      <c r="IO358" s="51"/>
      <c r="IP358" s="52"/>
      <c r="IQ358" s="48">
        <f t="shared" si="220"/>
        <v>0</v>
      </c>
      <c r="IR358" s="51"/>
      <c r="IS358" s="52"/>
      <c r="IT358" s="48">
        <f t="shared" si="208"/>
        <v>0</v>
      </c>
      <c r="IU358" s="136"/>
      <c r="IV358" s="140"/>
      <c r="IW358" s="51"/>
      <c r="IX358" s="50"/>
      <c r="IY358" s="129"/>
      <c r="IZ358" s="50"/>
      <c r="JA358" s="129"/>
      <c r="JB358" s="50"/>
      <c r="JC358" s="51"/>
      <c r="JD358" s="50"/>
      <c r="JE358" s="51"/>
      <c r="JF358" s="50"/>
      <c r="JG358" s="51"/>
      <c r="JH358" s="52"/>
      <c r="JI358" s="48">
        <f t="shared" si="223"/>
        <v>0</v>
      </c>
      <c r="JJ358" s="136"/>
      <c r="JK358" s="140"/>
      <c r="JL358" s="129"/>
      <c r="JM358" s="50"/>
      <c r="JN358" s="51"/>
      <c r="JO358" s="52"/>
      <c r="JP358" s="48">
        <f t="shared" si="221"/>
        <v>0</v>
      </c>
      <c r="JQ358" s="51"/>
      <c r="JR358" s="52"/>
    </row>
    <row r="359" spans="2:278" ht="15" hidden="1" customHeight="1" x14ac:dyDescent="0.3">
      <c r="B359" s="37">
        <v>7461</v>
      </c>
      <c r="C359" s="30" t="s">
        <v>272</v>
      </c>
      <c r="D359" s="38">
        <v>2009</v>
      </c>
      <c r="E359" s="62">
        <f t="shared" si="214"/>
        <v>0</v>
      </c>
      <c r="F359" s="47"/>
      <c r="G359" s="47"/>
      <c r="H359" s="47"/>
      <c r="I359" s="47"/>
      <c r="J359" s="48">
        <f t="shared" si="209"/>
        <v>0</v>
      </c>
      <c r="K359" s="49"/>
      <c r="L359" s="50"/>
      <c r="M359" s="51"/>
      <c r="N359" s="50"/>
      <c r="O359" s="51"/>
      <c r="P359" s="52"/>
      <c r="Q359" s="48">
        <f t="shared" si="215"/>
        <v>0</v>
      </c>
      <c r="R359" s="49"/>
      <c r="S359" s="52"/>
      <c r="T359" s="48">
        <f t="shared" si="216"/>
        <v>0</v>
      </c>
      <c r="U359" s="49"/>
      <c r="V359" s="50"/>
      <c r="W359" s="51"/>
      <c r="X359" s="52"/>
      <c r="Y359" s="53">
        <f t="shared" si="224"/>
        <v>0</v>
      </c>
      <c r="Z359" s="114"/>
      <c r="AA359" s="55"/>
      <c r="AB359" s="114"/>
      <c r="AC359" s="55"/>
      <c r="AD359" s="114"/>
      <c r="AE359" s="55"/>
      <c r="AF359" s="114"/>
      <c r="AG359" s="55"/>
      <c r="AH359" s="148"/>
      <c r="AI359" s="55"/>
      <c r="AJ359" s="114"/>
      <c r="AK359" s="55"/>
      <c r="AL359" s="148"/>
      <c r="AM359" s="55"/>
      <c r="AN359" s="114"/>
      <c r="AO359" s="88"/>
      <c r="AP359" s="95">
        <f t="shared" si="217"/>
        <v>0</v>
      </c>
      <c r="AQ359" s="97"/>
      <c r="AR359" s="92"/>
      <c r="AS359" s="89"/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>
        <f t="shared" si="228"/>
        <v>0</v>
      </c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226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/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/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>
        <f t="shared" si="218"/>
        <v>0</v>
      </c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51"/>
      <c r="EJ359" s="50"/>
      <c r="EK359" s="51"/>
      <c r="EL359" s="50"/>
      <c r="EM359" s="51"/>
      <c r="EN359" s="50"/>
      <c r="EO359" s="51"/>
      <c r="EP359" s="50"/>
      <c r="EQ359" s="51"/>
      <c r="ER359" s="50"/>
      <c r="ES359" s="51"/>
      <c r="ET359" s="50"/>
      <c r="EU359" s="51"/>
      <c r="EV359" s="50"/>
      <c r="EW359" s="51"/>
      <c r="EX359" s="52"/>
      <c r="EY359" s="53">
        <f t="shared" si="219"/>
        <v>0</v>
      </c>
      <c r="EZ359" s="51"/>
      <c r="FA359" s="50"/>
      <c r="FB359" s="51"/>
      <c r="FC359" s="52"/>
      <c r="FD359" s="53">
        <f t="shared" si="227"/>
        <v>0</v>
      </c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>
        <f t="shared" si="229"/>
        <v>0</v>
      </c>
      <c r="FR359" s="153"/>
      <c r="FS359" s="150"/>
      <c r="FT359" s="51"/>
      <c r="FU359" s="50"/>
      <c r="FV359" s="51"/>
      <c r="FW359" s="50"/>
      <c r="FX359" s="51"/>
      <c r="FY359" s="50"/>
      <c r="FZ359" s="51"/>
      <c r="GA359" s="50"/>
      <c r="GB359" s="51"/>
      <c r="GC359" s="52"/>
      <c r="GD359" s="53"/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/>
      <c r="GP359" s="136"/>
      <c r="GQ359" s="140"/>
      <c r="GR359" s="51"/>
      <c r="GS359" s="50"/>
      <c r="GT359" s="51"/>
      <c r="GU359" s="50"/>
      <c r="GV359" s="129"/>
      <c r="GW359" s="50"/>
      <c r="GX359" s="51"/>
      <c r="GY359" s="50"/>
      <c r="GZ359" s="51"/>
      <c r="HA359" s="50"/>
      <c r="HB359" s="51"/>
      <c r="HC359" s="52"/>
      <c r="HD359" s="48">
        <f t="shared" si="210"/>
        <v>0</v>
      </c>
      <c r="HE359" s="136"/>
      <c r="HF359" s="140"/>
      <c r="HG359" s="51"/>
      <c r="HH359" s="50"/>
      <c r="HI359" s="51"/>
      <c r="HJ359" s="50"/>
      <c r="HK359" s="129"/>
      <c r="HL359" s="50"/>
      <c r="HM359" s="51"/>
      <c r="HN359" s="50"/>
      <c r="HO359" s="51"/>
      <c r="HP359" s="50"/>
      <c r="HQ359" s="51"/>
      <c r="HR359" s="52"/>
      <c r="HS359" s="48">
        <f t="shared" si="222"/>
        <v>0</v>
      </c>
      <c r="HT359" s="136"/>
      <c r="HU359" s="140"/>
      <c r="HV359" s="51"/>
      <c r="HW359" s="50"/>
      <c r="HX359" s="51"/>
      <c r="HY359" s="50"/>
      <c r="HZ359" s="129"/>
      <c r="IA359" s="50"/>
      <c r="IB359" s="51"/>
      <c r="IC359" s="50"/>
      <c r="ID359" s="51"/>
      <c r="IE359" s="50"/>
      <c r="IF359" s="129"/>
      <c r="IG359" s="50"/>
      <c r="IH359" s="129"/>
      <c r="II359" s="50"/>
      <c r="IJ359" s="51"/>
      <c r="IK359" s="52"/>
      <c r="IL359" s="48">
        <f t="shared" si="225"/>
        <v>0</v>
      </c>
      <c r="IM359" s="136"/>
      <c r="IN359" s="140"/>
      <c r="IO359" s="51"/>
      <c r="IP359" s="52"/>
      <c r="IQ359" s="48">
        <f t="shared" si="220"/>
        <v>0</v>
      </c>
      <c r="IR359" s="51"/>
      <c r="IS359" s="52"/>
      <c r="IT359" s="48">
        <f t="shared" si="208"/>
        <v>0</v>
      </c>
      <c r="IU359" s="136"/>
      <c r="IV359" s="140"/>
      <c r="IW359" s="51"/>
      <c r="IX359" s="50"/>
      <c r="IY359" s="129"/>
      <c r="IZ359" s="50"/>
      <c r="JA359" s="129"/>
      <c r="JB359" s="50"/>
      <c r="JC359" s="51"/>
      <c r="JD359" s="50"/>
      <c r="JE359" s="51"/>
      <c r="JF359" s="50"/>
      <c r="JG359" s="51"/>
      <c r="JH359" s="52"/>
      <c r="JI359" s="48">
        <f t="shared" si="223"/>
        <v>0</v>
      </c>
      <c r="JJ359" s="136"/>
      <c r="JK359" s="140"/>
      <c r="JL359" s="129"/>
      <c r="JM359" s="50"/>
      <c r="JN359" s="51"/>
      <c r="JO359" s="52"/>
      <c r="JP359" s="48">
        <f t="shared" si="221"/>
        <v>0</v>
      </c>
      <c r="JQ359" s="51"/>
      <c r="JR359" s="52"/>
    </row>
    <row r="360" spans="2:278" ht="15" hidden="1" customHeight="1" x14ac:dyDescent="0.3">
      <c r="B360" s="37">
        <v>4565</v>
      </c>
      <c r="C360" s="30" t="s">
        <v>373</v>
      </c>
      <c r="D360" s="38">
        <v>2005</v>
      </c>
      <c r="E360" s="62">
        <f t="shared" si="214"/>
        <v>0</v>
      </c>
      <c r="F360" s="47"/>
      <c r="G360" s="47"/>
      <c r="H360" s="47"/>
      <c r="I360" s="47"/>
      <c r="J360" s="48">
        <f t="shared" si="209"/>
        <v>0</v>
      </c>
      <c r="K360" s="49"/>
      <c r="L360" s="50"/>
      <c r="M360" s="51"/>
      <c r="N360" s="50"/>
      <c r="O360" s="51"/>
      <c r="P360" s="52"/>
      <c r="Q360" s="48">
        <f t="shared" si="215"/>
        <v>0</v>
      </c>
      <c r="R360" s="49"/>
      <c r="S360" s="52"/>
      <c r="T360" s="48">
        <f t="shared" si="216"/>
        <v>0</v>
      </c>
      <c r="U360" s="49"/>
      <c r="V360" s="50"/>
      <c r="W360" s="51"/>
      <c r="X360" s="52"/>
      <c r="Y360" s="53">
        <f t="shared" si="224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14"/>
      <c r="AM360" s="55"/>
      <c r="AN360" s="54"/>
      <c r="AO360" s="88"/>
      <c r="AP360" s="95">
        <f t="shared" si="217"/>
        <v>0</v>
      </c>
      <c r="AQ360" s="97"/>
      <c r="AR360" s="92"/>
      <c r="AS360" s="89">
        <f>AU360+AW360+AY360+BA360+BC360</f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>
        <f t="shared" si="228"/>
        <v>0</v>
      </c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226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>CJ360+CL360+CN360+CP360+CR360+CT360</f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>CW360+CY360+DA360+DC360+DE360</f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>
        <f t="shared" si="218"/>
        <v>0</v>
      </c>
      <c r="DG360" s="51"/>
      <c r="DH360" s="50"/>
      <c r="DI360" s="51"/>
      <c r="DJ360" s="50"/>
      <c r="DK360" s="51"/>
      <c r="DL360" s="52"/>
      <c r="DM360" s="53">
        <f>DO360+DQ360+DS360+DU360+DW360+DY360+EA360+EC360</f>
        <v>0</v>
      </c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>
        <f>EF360+EH360+EJ360+EL360+EN360+EP360+ER360+ET360+EV360+EX360</f>
        <v>0</v>
      </c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219"/>
        <v>0</v>
      </c>
      <c r="EZ360" s="51"/>
      <c r="FA360" s="50"/>
      <c r="FB360" s="51"/>
      <c r="FC360" s="52"/>
      <c r="FD360" s="53">
        <f t="shared" si="227"/>
        <v>0</v>
      </c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>
        <f t="shared" si="229"/>
        <v>0</v>
      </c>
      <c r="FR360" s="122"/>
      <c r="FS360" s="122"/>
      <c r="FT360" s="51"/>
      <c r="FU360" s="50"/>
      <c r="FV360" s="51"/>
      <c r="FW360" s="50"/>
      <c r="FX360" s="50"/>
      <c r="FY360" s="50"/>
      <c r="FZ360" s="50"/>
      <c r="GA360" s="50"/>
      <c r="GB360" s="51"/>
      <c r="GC360" s="52"/>
      <c r="GD360" s="53">
        <f>GF360+GH360+GJ360+GL360+GN360</f>
        <v>0</v>
      </c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>
        <f>GQ360+GS360+GU360+GW360+GY360+HA360+HC360</f>
        <v>0</v>
      </c>
      <c r="GP360" s="136"/>
      <c r="GQ360" s="140"/>
      <c r="GR360" s="51"/>
      <c r="GS360" s="50"/>
      <c r="GT360" s="51"/>
      <c r="GU360" s="50"/>
      <c r="GV360" s="129"/>
      <c r="GW360" s="50"/>
      <c r="GX360" s="51"/>
      <c r="GY360" s="50"/>
      <c r="GZ360" s="51"/>
      <c r="HA360" s="50"/>
      <c r="HB360" s="51"/>
      <c r="HC360" s="52"/>
      <c r="HD360" s="48">
        <f t="shared" si="210"/>
        <v>0</v>
      </c>
      <c r="HE360" s="136"/>
      <c r="HF360" s="140"/>
      <c r="HG360" s="51"/>
      <c r="HH360" s="50"/>
      <c r="HI360" s="51"/>
      <c r="HJ360" s="50"/>
      <c r="HK360" s="129"/>
      <c r="HL360" s="50"/>
      <c r="HM360" s="51"/>
      <c r="HN360" s="50"/>
      <c r="HO360" s="51"/>
      <c r="HP360" s="50"/>
      <c r="HQ360" s="51"/>
      <c r="HR360" s="52"/>
      <c r="HS360" s="48">
        <f t="shared" si="222"/>
        <v>0</v>
      </c>
      <c r="HT360" s="136"/>
      <c r="HU360" s="140"/>
      <c r="HV360" s="51"/>
      <c r="HW360" s="50"/>
      <c r="HX360" s="51"/>
      <c r="HY360" s="50"/>
      <c r="HZ360" s="129"/>
      <c r="IA360" s="50"/>
      <c r="IB360" s="51"/>
      <c r="IC360" s="50"/>
      <c r="ID360" s="51"/>
      <c r="IE360" s="50"/>
      <c r="IF360" s="129"/>
      <c r="IG360" s="50"/>
      <c r="IH360" s="129"/>
      <c r="II360" s="50"/>
      <c r="IJ360" s="51"/>
      <c r="IK360" s="52"/>
      <c r="IL360" s="48">
        <f t="shared" si="225"/>
        <v>0</v>
      </c>
      <c r="IM360" s="136"/>
      <c r="IN360" s="140"/>
      <c r="IO360" s="51"/>
      <c r="IP360" s="52"/>
      <c r="IQ360" s="48">
        <f t="shared" si="220"/>
        <v>0</v>
      </c>
      <c r="IR360" s="51"/>
      <c r="IS360" s="52"/>
      <c r="IT360" s="48">
        <f t="shared" si="208"/>
        <v>0</v>
      </c>
      <c r="IU360" s="136"/>
      <c r="IV360" s="140"/>
      <c r="IW360" s="51"/>
      <c r="IX360" s="50"/>
      <c r="IY360" s="129"/>
      <c r="IZ360" s="50"/>
      <c r="JA360" s="129"/>
      <c r="JB360" s="50"/>
      <c r="JC360" s="51"/>
      <c r="JD360" s="50"/>
      <c r="JE360" s="51"/>
      <c r="JF360" s="50"/>
      <c r="JG360" s="51"/>
      <c r="JH360" s="52"/>
      <c r="JI360" s="48">
        <f t="shared" si="223"/>
        <v>0</v>
      </c>
      <c r="JJ360" s="136"/>
      <c r="JK360" s="140"/>
      <c r="JL360" s="129"/>
      <c r="JM360" s="50"/>
      <c r="JN360" s="51"/>
      <c r="JO360" s="52"/>
      <c r="JP360" s="48">
        <f t="shared" si="221"/>
        <v>0</v>
      </c>
      <c r="JQ360" s="51"/>
      <c r="JR360" s="52"/>
    </row>
    <row r="361" spans="2:278" ht="15" hidden="1" customHeight="1" x14ac:dyDescent="0.3">
      <c r="B361" s="37">
        <v>6236</v>
      </c>
      <c r="C361" s="30" t="s">
        <v>299</v>
      </c>
      <c r="D361" s="38">
        <v>2005</v>
      </c>
      <c r="E361" s="62">
        <f t="shared" si="214"/>
        <v>0</v>
      </c>
      <c r="F361" s="47"/>
      <c r="G361" s="47"/>
      <c r="H361" s="47"/>
      <c r="I361" s="47"/>
      <c r="J361" s="48">
        <f t="shared" si="209"/>
        <v>0</v>
      </c>
      <c r="K361" s="49"/>
      <c r="L361" s="50"/>
      <c r="M361" s="51"/>
      <c r="N361" s="50"/>
      <c r="O361" s="51"/>
      <c r="P361" s="52"/>
      <c r="Q361" s="48">
        <f t="shared" si="215"/>
        <v>0</v>
      </c>
      <c r="R361" s="49"/>
      <c r="S361" s="52"/>
      <c r="T361" s="48">
        <f t="shared" si="216"/>
        <v>0</v>
      </c>
      <c r="U361" s="49"/>
      <c r="V361" s="50"/>
      <c r="W361" s="51"/>
      <c r="X361" s="52"/>
      <c r="Y361" s="53">
        <f t="shared" si="224"/>
        <v>0</v>
      </c>
      <c r="Z361" s="54"/>
      <c r="AA361" s="55"/>
      <c r="AB361" s="54"/>
      <c r="AC361" s="55"/>
      <c r="AD361" s="54"/>
      <c r="AE361" s="55"/>
      <c r="AF361" s="114"/>
      <c r="AG361" s="55"/>
      <c r="AH361" s="54"/>
      <c r="AI361" s="55"/>
      <c r="AJ361" s="54"/>
      <c r="AK361" s="55"/>
      <c r="AL361" s="114"/>
      <c r="AM361" s="55"/>
      <c r="AN361" s="54"/>
      <c r="AO361" s="88"/>
      <c r="AP361" s="95">
        <f t="shared" si="217"/>
        <v>0</v>
      </c>
      <c r="AQ361" s="97"/>
      <c r="AR361" s="92"/>
      <c r="AS361" s="89">
        <f>AU361+AW361+AY361+BA361+BC361</f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>
        <f t="shared" si="228"/>
        <v>0</v>
      </c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226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>
        <f>CJ361+CL361+CN361+CP361+CR361+CT361</f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>
        <f>CW361+CY361+DA361+DC361+DE361</f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>
        <f t="shared" si="218"/>
        <v>0</v>
      </c>
      <c r="DG361" s="51"/>
      <c r="DH361" s="50"/>
      <c r="DI361" s="51"/>
      <c r="DJ361" s="50"/>
      <c r="DK361" s="51"/>
      <c r="DL361" s="52"/>
      <c r="DM361" s="53">
        <f>DO361+DQ361+DS361+DU361+DW361+DY361+EA361+EC361</f>
        <v>0</v>
      </c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>
        <f>EF361+EH361+EJ361+EL361+EN361+EP361+ER361+ET361+EV361+EX361</f>
        <v>0</v>
      </c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219"/>
        <v>0</v>
      </c>
      <c r="EZ361" s="51"/>
      <c r="FA361" s="50"/>
      <c r="FB361" s="51"/>
      <c r="FC361" s="52"/>
      <c r="FD361" s="53">
        <f t="shared" si="227"/>
        <v>0</v>
      </c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>
        <f t="shared" si="229"/>
        <v>0</v>
      </c>
      <c r="FR361" s="122"/>
      <c r="FS361" s="122"/>
      <c r="FT361" s="51"/>
      <c r="FU361" s="50"/>
      <c r="FV361" s="51"/>
      <c r="FW361" s="50"/>
      <c r="FX361" s="50"/>
      <c r="FY361" s="50"/>
      <c r="FZ361" s="50"/>
      <c r="GA361" s="50"/>
      <c r="GB361" s="51"/>
      <c r="GC361" s="52"/>
      <c r="GD361" s="53">
        <f>GF361+GH361+GJ361+GL361+GN361</f>
        <v>0</v>
      </c>
      <c r="GE361" s="51"/>
      <c r="GF361" s="50"/>
      <c r="GG361" s="51"/>
      <c r="GH361" s="50"/>
      <c r="GI361" s="51"/>
      <c r="GJ361" s="50"/>
      <c r="GK361" s="51"/>
      <c r="GL361" s="50"/>
      <c r="GM361" s="51"/>
      <c r="GN361" s="52"/>
      <c r="GO361" s="48">
        <f>GQ361+GS361+GU361+GW361+GY361+HA361+HC361</f>
        <v>0</v>
      </c>
      <c r="GP361" s="136"/>
      <c r="GQ361" s="140"/>
      <c r="GR361" s="51"/>
      <c r="GS361" s="50"/>
      <c r="GT361" s="51"/>
      <c r="GU361" s="50"/>
      <c r="GV361" s="129"/>
      <c r="GW361" s="50"/>
      <c r="GX361" s="51"/>
      <c r="GY361" s="50"/>
      <c r="GZ361" s="51"/>
      <c r="HA361" s="50"/>
      <c r="HB361" s="51"/>
      <c r="HC361" s="52"/>
      <c r="HD361" s="48">
        <f t="shared" si="210"/>
        <v>0</v>
      </c>
      <c r="HE361" s="136"/>
      <c r="HF361" s="140"/>
      <c r="HG361" s="51"/>
      <c r="HH361" s="50"/>
      <c r="HI361" s="51"/>
      <c r="HJ361" s="50"/>
      <c r="HK361" s="129"/>
      <c r="HL361" s="50"/>
      <c r="HM361" s="51"/>
      <c r="HN361" s="50"/>
      <c r="HO361" s="51"/>
      <c r="HP361" s="50"/>
      <c r="HQ361" s="51"/>
      <c r="HR361" s="52"/>
      <c r="HS361" s="48">
        <f t="shared" si="222"/>
        <v>0</v>
      </c>
      <c r="HT361" s="136"/>
      <c r="HU361" s="140"/>
      <c r="HV361" s="51"/>
      <c r="HW361" s="50"/>
      <c r="HX361" s="51"/>
      <c r="HY361" s="50"/>
      <c r="HZ361" s="129"/>
      <c r="IA361" s="50"/>
      <c r="IB361" s="51"/>
      <c r="IC361" s="50"/>
      <c r="ID361" s="51"/>
      <c r="IE361" s="50"/>
      <c r="IF361" s="129"/>
      <c r="IG361" s="50"/>
      <c r="IH361" s="129"/>
      <c r="II361" s="50"/>
      <c r="IJ361" s="51"/>
      <c r="IK361" s="52"/>
      <c r="IL361" s="48">
        <f t="shared" si="225"/>
        <v>0</v>
      </c>
      <c r="IM361" s="136"/>
      <c r="IN361" s="140"/>
      <c r="IO361" s="51"/>
      <c r="IP361" s="52"/>
      <c r="IQ361" s="48">
        <f t="shared" si="220"/>
        <v>0</v>
      </c>
      <c r="IR361" s="51"/>
      <c r="IS361" s="52"/>
      <c r="IT361" s="48">
        <f t="shared" si="208"/>
        <v>0</v>
      </c>
      <c r="IU361" s="136"/>
      <c r="IV361" s="140"/>
      <c r="IW361" s="51"/>
      <c r="IX361" s="50"/>
      <c r="IY361" s="129"/>
      <c r="IZ361" s="50"/>
      <c r="JA361" s="129"/>
      <c r="JB361" s="50"/>
      <c r="JC361" s="51"/>
      <c r="JD361" s="50"/>
      <c r="JE361" s="51"/>
      <c r="JF361" s="50"/>
      <c r="JG361" s="51"/>
      <c r="JH361" s="52"/>
      <c r="JI361" s="48">
        <f t="shared" si="223"/>
        <v>0</v>
      </c>
      <c r="JJ361" s="136"/>
      <c r="JK361" s="140"/>
      <c r="JL361" s="129"/>
      <c r="JM361" s="50"/>
      <c r="JN361" s="51"/>
      <c r="JO361" s="52"/>
      <c r="JP361" s="48">
        <f t="shared" si="221"/>
        <v>0</v>
      </c>
      <c r="JQ361" s="51"/>
      <c r="JR361" s="52"/>
    </row>
    <row r="362" spans="2:278" ht="15" hidden="1" customHeight="1" x14ac:dyDescent="0.3">
      <c r="B362" s="37">
        <v>7099</v>
      </c>
      <c r="C362" s="30" t="s">
        <v>724</v>
      </c>
      <c r="D362" s="38">
        <v>2009</v>
      </c>
      <c r="E362" s="62">
        <f t="shared" si="214"/>
        <v>0</v>
      </c>
      <c r="F362" s="47" t="s">
        <v>410</v>
      </c>
      <c r="G362" s="47"/>
      <c r="H362" s="47"/>
      <c r="I362" s="47"/>
      <c r="J362" s="48">
        <f t="shared" si="209"/>
        <v>0</v>
      </c>
      <c r="K362" s="49"/>
      <c r="L362" s="50"/>
      <c r="M362" s="51"/>
      <c r="N362" s="50"/>
      <c r="O362" s="51"/>
      <c r="P362" s="52"/>
      <c r="Q362" s="48">
        <f t="shared" si="215"/>
        <v>0</v>
      </c>
      <c r="R362" s="49"/>
      <c r="S362" s="52"/>
      <c r="T362" s="48">
        <f t="shared" si="216"/>
        <v>0</v>
      </c>
      <c r="U362" s="49"/>
      <c r="V362" s="50"/>
      <c r="W362" s="51"/>
      <c r="X362" s="52"/>
      <c r="Y362" s="53">
        <f t="shared" si="224"/>
        <v>0</v>
      </c>
      <c r="Z362" s="54"/>
      <c r="AA362" s="55"/>
      <c r="AB362" s="54"/>
      <c r="AC362" s="55"/>
      <c r="AD362" s="54"/>
      <c r="AE362" s="55"/>
      <c r="AF362" s="54"/>
      <c r="AG362" s="55"/>
      <c r="AH362" s="120"/>
      <c r="AI362" s="55"/>
      <c r="AJ362" s="120"/>
      <c r="AK362" s="55"/>
      <c r="AL362" s="120"/>
      <c r="AM362" s="55"/>
      <c r="AN362" s="54"/>
      <c r="AO362" s="88"/>
      <c r="AP362" s="95">
        <f t="shared" si="217"/>
        <v>0</v>
      </c>
      <c r="AQ362" s="97"/>
      <c r="AR362" s="92"/>
      <c r="AS362" s="89"/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>
        <f t="shared" si="228"/>
        <v>0</v>
      </c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226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/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/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>
        <f t="shared" si="218"/>
        <v>0</v>
      </c>
      <c r="DG362" s="51"/>
      <c r="DH362" s="50"/>
      <c r="DI362" s="51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101"/>
      <c r="EJ362" s="102"/>
      <c r="EK362" s="51"/>
      <c r="EL362" s="50"/>
      <c r="EM362" s="51"/>
      <c r="EN362" s="50"/>
      <c r="EO362" s="51"/>
      <c r="EP362" s="50"/>
      <c r="EQ362" s="51"/>
      <c r="ER362" s="50"/>
      <c r="ES362" s="51"/>
      <c r="ET362" s="50"/>
      <c r="EU362" s="101"/>
      <c r="EV362" s="102"/>
      <c r="EW362" s="51"/>
      <c r="EX362" s="52"/>
      <c r="EY362" s="53">
        <f t="shared" si="219"/>
        <v>0</v>
      </c>
      <c r="EZ362" s="51"/>
      <c r="FA362" s="50"/>
      <c r="FB362" s="51"/>
      <c r="FC362" s="52"/>
      <c r="FD362" s="53">
        <f t="shared" si="227"/>
        <v>0</v>
      </c>
      <c r="FE362" s="51"/>
      <c r="FF362" s="50"/>
      <c r="FG362" s="51"/>
      <c r="FH362" s="50"/>
      <c r="FI362" s="51"/>
      <c r="FJ362" s="50"/>
      <c r="FK362" s="51"/>
      <c r="FL362" s="50"/>
      <c r="FM362" s="51"/>
      <c r="FN362" s="50"/>
      <c r="FO362" s="51"/>
      <c r="FP362" s="52"/>
      <c r="FQ362" s="53">
        <f t="shared" si="229"/>
        <v>0</v>
      </c>
      <c r="FR362" s="153"/>
      <c r="FS362" s="150"/>
      <c r="FT362" s="51"/>
      <c r="FU362" s="50"/>
      <c r="FV362" s="51"/>
      <c r="FW362" s="50"/>
      <c r="FX362" s="51"/>
      <c r="FY362" s="50"/>
      <c r="FZ362" s="51"/>
      <c r="GA362" s="50"/>
      <c r="GB362" s="51"/>
      <c r="GC362" s="52"/>
      <c r="GD362" s="53"/>
      <c r="GE362" s="51"/>
      <c r="GF362" s="50"/>
      <c r="GG362" s="51"/>
      <c r="GH362" s="50"/>
      <c r="GI362" s="51"/>
      <c r="GJ362" s="50"/>
      <c r="GK362" s="51"/>
      <c r="GL362" s="50"/>
      <c r="GM362" s="51"/>
      <c r="GN362" s="52"/>
      <c r="GO362" s="48"/>
      <c r="GP362" s="136"/>
      <c r="GQ362" s="140"/>
      <c r="GR362" s="51"/>
      <c r="GS362" s="50"/>
      <c r="GT362" s="51"/>
      <c r="GU362" s="50"/>
      <c r="GV362" s="129"/>
      <c r="GW362" s="50"/>
      <c r="GX362" s="51"/>
      <c r="GY362" s="50"/>
      <c r="GZ362" s="51"/>
      <c r="HA362" s="50"/>
      <c r="HB362" s="51"/>
      <c r="HC362" s="52"/>
      <c r="HD362" s="48">
        <f t="shared" si="210"/>
        <v>0</v>
      </c>
      <c r="HE362" s="136"/>
      <c r="HF362" s="140"/>
      <c r="HG362" s="51"/>
      <c r="HH362" s="50"/>
      <c r="HI362" s="51"/>
      <c r="HJ362" s="50"/>
      <c r="HK362" s="129"/>
      <c r="HL362" s="50"/>
      <c r="HM362" s="51"/>
      <c r="HN362" s="50"/>
      <c r="HO362" s="51"/>
      <c r="HP362" s="50"/>
      <c r="HQ362" s="51"/>
      <c r="HR362" s="52"/>
      <c r="HS362" s="48">
        <f t="shared" si="222"/>
        <v>0</v>
      </c>
      <c r="HT362" s="136"/>
      <c r="HU362" s="140"/>
      <c r="HV362" s="51"/>
      <c r="HW362" s="50"/>
      <c r="HX362" s="51"/>
      <c r="HY362" s="50"/>
      <c r="HZ362" s="129"/>
      <c r="IA362" s="50"/>
      <c r="IB362" s="51"/>
      <c r="IC362" s="50"/>
      <c r="ID362" s="51"/>
      <c r="IE362" s="50"/>
      <c r="IF362" s="129"/>
      <c r="IG362" s="50"/>
      <c r="IH362" s="129"/>
      <c r="II362" s="50"/>
      <c r="IJ362" s="51"/>
      <c r="IK362" s="52"/>
      <c r="IL362" s="48">
        <f t="shared" si="225"/>
        <v>0</v>
      </c>
      <c r="IM362" s="136"/>
      <c r="IN362" s="140"/>
      <c r="IO362" s="51"/>
      <c r="IP362" s="52"/>
      <c r="IQ362" s="48">
        <f t="shared" si="220"/>
        <v>0</v>
      </c>
      <c r="IR362" s="51"/>
      <c r="IS362" s="52"/>
      <c r="IT362" s="48">
        <f t="shared" si="208"/>
        <v>0</v>
      </c>
      <c r="IU362" s="136"/>
      <c r="IV362" s="140"/>
      <c r="IW362" s="51"/>
      <c r="IX362" s="50"/>
      <c r="IY362" s="129"/>
      <c r="IZ362" s="50"/>
      <c r="JA362" s="129"/>
      <c r="JB362" s="50"/>
      <c r="JC362" s="51"/>
      <c r="JD362" s="50"/>
      <c r="JE362" s="51"/>
      <c r="JF362" s="50"/>
      <c r="JG362" s="51"/>
      <c r="JH362" s="52"/>
      <c r="JI362" s="48">
        <f t="shared" si="223"/>
        <v>0</v>
      </c>
      <c r="JJ362" s="136"/>
      <c r="JK362" s="140"/>
      <c r="JL362" s="129"/>
      <c r="JM362" s="50"/>
      <c r="JN362" s="51"/>
      <c r="JO362" s="52"/>
      <c r="JP362" s="48">
        <f t="shared" si="221"/>
        <v>0</v>
      </c>
      <c r="JQ362" s="51"/>
      <c r="JR362" s="52"/>
    </row>
    <row r="363" spans="2:278" ht="15" hidden="1" customHeight="1" x14ac:dyDescent="0.3">
      <c r="B363" s="37">
        <v>6452</v>
      </c>
      <c r="C363" s="30" t="s">
        <v>296</v>
      </c>
      <c r="D363" s="38">
        <v>2006</v>
      </c>
      <c r="E363" s="62">
        <f t="shared" si="214"/>
        <v>0</v>
      </c>
      <c r="F363" s="47"/>
      <c r="G363" s="47"/>
      <c r="H363" s="47"/>
      <c r="I363" s="47"/>
      <c r="J363" s="48">
        <f t="shared" si="209"/>
        <v>0</v>
      </c>
      <c r="K363" s="49"/>
      <c r="L363" s="50"/>
      <c r="M363" s="51"/>
      <c r="N363" s="50"/>
      <c r="O363" s="51"/>
      <c r="P363" s="52"/>
      <c r="Q363" s="48">
        <f t="shared" si="215"/>
        <v>0</v>
      </c>
      <c r="R363" s="49"/>
      <c r="S363" s="52"/>
      <c r="T363" s="48">
        <f t="shared" si="216"/>
        <v>0</v>
      </c>
      <c r="U363" s="49"/>
      <c r="V363" s="50"/>
      <c r="W363" s="51"/>
      <c r="X363" s="52"/>
      <c r="Y363" s="53">
        <f t="shared" si="224"/>
        <v>0</v>
      </c>
      <c r="Z363" s="114"/>
      <c r="AA363" s="55"/>
      <c r="AB363" s="114"/>
      <c r="AC363" s="55"/>
      <c r="AD363" s="114"/>
      <c r="AE363" s="55"/>
      <c r="AF363" s="114"/>
      <c r="AG363" s="55"/>
      <c r="AH363" s="114"/>
      <c r="AI363" s="55"/>
      <c r="AJ363" s="114"/>
      <c r="AK363" s="55"/>
      <c r="AL363" s="114"/>
      <c r="AM363" s="55"/>
      <c r="AN363" s="114"/>
      <c r="AO363" s="88"/>
      <c r="AP363" s="95">
        <f t="shared" si="217"/>
        <v>0</v>
      </c>
      <c r="AQ363" s="97"/>
      <c r="AR363" s="92"/>
      <c r="AS363" s="89">
        <f>AU363+AW363+AY363+BA363+BC363</f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>
        <f t="shared" si="228"/>
        <v>0</v>
      </c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226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>CJ363+CL363+CN363+CP363+CR363+CT363</f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>CW363+CY363+DA363+DC363+DE363</f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>
        <f t="shared" si="218"/>
        <v>0</v>
      </c>
      <c r="DG363" s="51"/>
      <c r="DH363" s="50"/>
      <c r="DI363" s="51"/>
      <c r="DJ363" s="50"/>
      <c r="DK363" s="51"/>
      <c r="DL363" s="52"/>
      <c r="DM363" s="53">
        <f>DO363+DQ363+DS363+DU363+DW363+DY363+EA363+EC363</f>
        <v>0</v>
      </c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>
        <f>EF363+EH363+EJ363+EL363+EN363+EP363+ER363+ET363+EV363+EX363</f>
        <v>0</v>
      </c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0"/>
      <c r="ET363" s="50"/>
      <c r="EU363" s="50"/>
      <c r="EV363" s="50"/>
      <c r="EW363" s="51"/>
      <c r="EX363" s="52"/>
      <c r="EY363" s="53">
        <f t="shared" si="219"/>
        <v>0</v>
      </c>
      <c r="EZ363" s="51"/>
      <c r="FA363" s="50"/>
      <c r="FB363" s="51"/>
      <c r="FC363" s="52"/>
      <c r="FD363" s="53">
        <f t="shared" si="227"/>
        <v>0</v>
      </c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>
        <f t="shared" si="229"/>
        <v>0</v>
      </c>
      <c r="FR363" s="122"/>
      <c r="FS363" s="122"/>
      <c r="FT363" s="51"/>
      <c r="FU363" s="50"/>
      <c r="FV363" s="51"/>
      <c r="FW363" s="50"/>
      <c r="FX363" s="50"/>
      <c r="FY363" s="50"/>
      <c r="FZ363" s="50"/>
      <c r="GA363" s="50"/>
      <c r="GB363" s="51"/>
      <c r="GC363" s="52"/>
      <c r="GD363" s="53">
        <f>GF363+GH363+GJ363+GL363+GN363</f>
        <v>0</v>
      </c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>
        <f>GQ363+GS363+GU363+GW363+GY363+HA363+HC363</f>
        <v>0</v>
      </c>
      <c r="GP363" s="136"/>
      <c r="GQ363" s="140"/>
      <c r="GR363" s="51"/>
      <c r="GS363" s="50"/>
      <c r="GT363" s="51"/>
      <c r="GU363" s="50"/>
      <c r="GV363" s="129"/>
      <c r="GW363" s="50"/>
      <c r="GX363" s="51"/>
      <c r="GY363" s="50"/>
      <c r="GZ363" s="51"/>
      <c r="HA363" s="50"/>
      <c r="HB363" s="51"/>
      <c r="HC363" s="52"/>
      <c r="HD363" s="48">
        <f t="shared" si="210"/>
        <v>0</v>
      </c>
      <c r="HE363" s="136"/>
      <c r="HF363" s="140"/>
      <c r="HG363" s="51"/>
      <c r="HH363" s="50"/>
      <c r="HI363" s="51"/>
      <c r="HJ363" s="50"/>
      <c r="HK363" s="129"/>
      <c r="HL363" s="50"/>
      <c r="HM363" s="51"/>
      <c r="HN363" s="50"/>
      <c r="HO363" s="51"/>
      <c r="HP363" s="50"/>
      <c r="HQ363" s="51"/>
      <c r="HR363" s="52"/>
      <c r="HS363" s="48">
        <f t="shared" si="222"/>
        <v>0</v>
      </c>
      <c r="HT363" s="136"/>
      <c r="HU363" s="140"/>
      <c r="HV363" s="51"/>
      <c r="HW363" s="50"/>
      <c r="HX363" s="51"/>
      <c r="HY363" s="50"/>
      <c r="HZ363" s="129"/>
      <c r="IA363" s="50"/>
      <c r="IB363" s="51"/>
      <c r="IC363" s="50"/>
      <c r="ID363" s="51"/>
      <c r="IE363" s="50"/>
      <c r="IF363" s="129"/>
      <c r="IG363" s="50"/>
      <c r="IH363" s="129"/>
      <c r="II363" s="50"/>
      <c r="IJ363" s="51"/>
      <c r="IK363" s="52"/>
      <c r="IL363" s="48">
        <f t="shared" si="225"/>
        <v>0</v>
      </c>
      <c r="IM363" s="136"/>
      <c r="IN363" s="140"/>
      <c r="IO363" s="51"/>
      <c r="IP363" s="52"/>
      <c r="IQ363" s="48">
        <f t="shared" si="220"/>
        <v>0</v>
      </c>
      <c r="IR363" s="51"/>
      <c r="IS363" s="52"/>
      <c r="IT363" s="48">
        <f t="shared" si="208"/>
        <v>0</v>
      </c>
      <c r="IU363" s="136"/>
      <c r="IV363" s="140"/>
      <c r="IW363" s="51"/>
      <c r="IX363" s="50"/>
      <c r="IY363" s="129"/>
      <c r="IZ363" s="50"/>
      <c r="JA363" s="129"/>
      <c r="JB363" s="50"/>
      <c r="JC363" s="51"/>
      <c r="JD363" s="50"/>
      <c r="JE363" s="51"/>
      <c r="JF363" s="50"/>
      <c r="JG363" s="51"/>
      <c r="JH363" s="52"/>
      <c r="JI363" s="48">
        <f t="shared" si="223"/>
        <v>0</v>
      </c>
      <c r="JJ363" s="136"/>
      <c r="JK363" s="140"/>
      <c r="JL363" s="129"/>
      <c r="JM363" s="50"/>
      <c r="JN363" s="51"/>
      <c r="JO363" s="52"/>
      <c r="JP363" s="48">
        <f t="shared" si="221"/>
        <v>0</v>
      </c>
      <c r="JQ363" s="51"/>
      <c r="JR363" s="52"/>
    </row>
    <row r="364" spans="2:278" ht="15" hidden="1" customHeight="1" x14ac:dyDescent="0.3">
      <c r="B364" s="37">
        <v>6311</v>
      </c>
      <c r="C364" s="30" t="s">
        <v>137</v>
      </c>
      <c r="D364" s="38">
        <v>2006</v>
      </c>
      <c r="E364" s="62">
        <f t="shared" si="214"/>
        <v>0</v>
      </c>
      <c r="F364" s="47"/>
      <c r="G364" s="47"/>
      <c r="H364" s="47"/>
      <c r="I364" s="47"/>
      <c r="J364" s="48">
        <f t="shared" si="209"/>
        <v>0</v>
      </c>
      <c r="K364" s="49"/>
      <c r="L364" s="50"/>
      <c r="M364" s="51"/>
      <c r="N364" s="50"/>
      <c r="O364" s="51"/>
      <c r="P364" s="52"/>
      <c r="Q364" s="48">
        <f t="shared" si="215"/>
        <v>0</v>
      </c>
      <c r="R364" s="49"/>
      <c r="S364" s="52"/>
      <c r="T364" s="48">
        <f t="shared" si="216"/>
        <v>0</v>
      </c>
      <c r="U364" s="49"/>
      <c r="V364" s="50"/>
      <c r="W364" s="51"/>
      <c r="X364" s="52"/>
      <c r="Y364" s="53">
        <f t="shared" si="224"/>
        <v>0</v>
      </c>
      <c r="Z364" s="54"/>
      <c r="AA364" s="55"/>
      <c r="AB364" s="54"/>
      <c r="AC364" s="55"/>
      <c r="AD364" s="110"/>
      <c r="AE364" s="55"/>
      <c r="AF364" s="114"/>
      <c r="AG364" s="55"/>
      <c r="AH364" s="54"/>
      <c r="AI364" s="55"/>
      <c r="AJ364" s="54"/>
      <c r="AK364" s="55"/>
      <c r="AL364" s="114"/>
      <c r="AM364" s="55"/>
      <c r="AN364" s="110"/>
      <c r="AO364" s="88"/>
      <c r="AP364" s="95">
        <f t="shared" si="217"/>
        <v>0</v>
      </c>
      <c r="AQ364" s="97"/>
      <c r="AR364" s="92"/>
      <c r="AS364" s="89">
        <f>AU364+AW364+AY364+BA364+BC364</f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>
        <f t="shared" si="228"/>
        <v>0</v>
      </c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226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>CJ364+CL364+CN364+CP364+CR364+CT364</f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>CW364+CY364+DA364+DC364+DE364</f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>
        <f t="shared" si="218"/>
        <v>0</v>
      </c>
      <c r="DG364" s="51"/>
      <c r="DH364" s="50"/>
      <c r="DI364" s="51"/>
      <c r="DJ364" s="50"/>
      <c r="DK364" s="51"/>
      <c r="DL364" s="52"/>
      <c r="DM364" s="53">
        <f>DO364+DQ364+DS364+DU364+DW364+DY364+EA364+EC364</f>
        <v>0</v>
      </c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>
        <f>EF364+EH364+EJ364+EL364+EN364+EP364+ER364+ET364+EV364+EX364</f>
        <v>0</v>
      </c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51"/>
      <c r="EP364" s="50"/>
      <c r="EQ364" s="51"/>
      <c r="ER364" s="50"/>
      <c r="ES364" s="50"/>
      <c r="ET364" s="50"/>
      <c r="EU364" s="75"/>
      <c r="EV364" s="75"/>
      <c r="EW364" s="51"/>
      <c r="EX364" s="52"/>
      <c r="EY364" s="53">
        <f t="shared" si="219"/>
        <v>0</v>
      </c>
      <c r="EZ364" s="51"/>
      <c r="FA364" s="50"/>
      <c r="FB364" s="51"/>
      <c r="FC364" s="52"/>
      <c r="FD364" s="53">
        <f t="shared" si="227"/>
        <v>0</v>
      </c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>
        <f t="shared" si="229"/>
        <v>0</v>
      </c>
      <c r="FR364" s="122"/>
      <c r="FS364" s="122"/>
      <c r="FT364" s="51"/>
      <c r="FU364" s="50"/>
      <c r="FV364" s="51"/>
      <c r="FW364" s="50"/>
      <c r="FX364" s="50"/>
      <c r="FY364" s="50"/>
      <c r="FZ364" s="75"/>
      <c r="GA364" s="75"/>
      <c r="GB364" s="51"/>
      <c r="GC364" s="52"/>
      <c r="GD364" s="53">
        <f>GF364+GH364+GJ364+GL364+GN364</f>
        <v>0</v>
      </c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>
        <f>GQ364+GS364+GU364+GW364+GY364+HA364+HC364</f>
        <v>0</v>
      </c>
      <c r="GP364" s="136"/>
      <c r="GQ364" s="140"/>
      <c r="GR364" s="51"/>
      <c r="GS364" s="50"/>
      <c r="GT364" s="51"/>
      <c r="GU364" s="50"/>
      <c r="GV364" s="129"/>
      <c r="GW364" s="50"/>
      <c r="GX364" s="51"/>
      <c r="GY364" s="50"/>
      <c r="GZ364" s="76"/>
      <c r="HA364" s="75"/>
      <c r="HB364" s="51"/>
      <c r="HC364" s="52"/>
      <c r="HD364" s="48">
        <f t="shared" si="210"/>
        <v>0</v>
      </c>
      <c r="HE364" s="136"/>
      <c r="HF364" s="140"/>
      <c r="HG364" s="51"/>
      <c r="HH364" s="50"/>
      <c r="HI364" s="51"/>
      <c r="HJ364" s="50"/>
      <c r="HK364" s="129"/>
      <c r="HL364" s="50"/>
      <c r="HM364" s="51"/>
      <c r="HN364" s="50"/>
      <c r="HO364" s="76"/>
      <c r="HP364" s="75"/>
      <c r="HQ364" s="51"/>
      <c r="HR364" s="52"/>
      <c r="HS364" s="48">
        <f t="shared" si="222"/>
        <v>0</v>
      </c>
      <c r="HT364" s="136"/>
      <c r="HU364" s="140"/>
      <c r="HV364" s="51"/>
      <c r="HW364" s="50"/>
      <c r="HX364" s="51"/>
      <c r="HY364" s="50"/>
      <c r="HZ364" s="129"/>
      <c r="IA364" s="50"/>
      <c r="IB364" s="51"/>
      <c r="IC364" s="50"/>
      <c r="ID364" s="51"/>
      <c r="IE364" s="50"/>
      <c r="IF364" s="131"/>
      <c r="IG364" s="75"/>
      <c r="IH364" s="131"/>
      <c r="II364" s="75"/>
      <c r="IJ364" s="51"/>
      <c r="IK364" s="52"/>
      <c r="IL364" s="48">
        <f t="shared" si="225"/>
        <v>0</v>
      </c>
      <c r="IM364" s="136"/>
      <c r="IN364" s="140"/>
      <c r="IO364" s="51"/>
      <c r="IP364" s="52"/>
      <c r="IQ364" s="48">
        <f t="shared" si="220"/>
        <v>0</v>
      </c>
      <c r="IR364" s="51"/>
      <c r="IS364" s="52"/>
      <c r="IT364" s="48">
        <f t="shared" si="208"/>
        <v>0</v>
      </c>
      <c r="IU364" s="136"/>
      <c r="IV364" s="140"/>
      <c r="IW364" s="51"/>
      <c r="IX364" s="50"/>
      <c r="IY364" s="129"/>
      <c r="IZ364" s="50"/>
      <c r="JA364" s="129"/>
      <c r="JB364" s="50"/>
      <c r="JC364" s="51"/>
      <c r="JD364" s="50"/>
      <c r="JE364" s="51"/>
      <c r="JF364" s="50"/>
      <c r="JG364" s="51"/>
      <c r="JH364" s="52"/>
      <c r="JI364" s="48">
        <f t="shared" si="223"/>
        <v>0</v>
      </c>
      <c r="JJ364" s="136"/>
      <c r="JK364" s="140"/>
      <c r="JL364" s="129"/>
      <c r="JM364" s="50"/>
      <c r="JN364" s="51"/>
      <c r="JO364" s="52"/>
      <c r="JP364" s="48">
        <f t="shared" si="221"/>
        <v>0</v>
      </c>
      <c r="JQ364" s="51"/>
      <c r="JR364" s="52"/>
    </row>
    <row r="365" spans="2:278" ht="15" hidden="1" customHeight="1" x14ac:dyDescent="0.3">
      <c r="B365" s="37">
        <v>7115</v>
      </c>
      <c r="C365" s="30" t="s">
        <v>261</v>
      </c>
      <c r="D365" s="38">
        <v>2009</v>
      </c>
      <c r="E365" s="62">
        <f t="shared" si="214"/>
        <v>0</v>
      </c>
      <c r="F365" s="47" t="s">
        <v>409</v>
      </c>
      <c r="G365" s="47"/>
      <c r="H365" s="47" t="s">
        <v>620</v>
      </c>
      <c r="I365" s="47" t="s">
        <v>733</v>
      </c>
      <c r="J365" s="48">
        <f t="shared" si="209"/>
        <v>0</v>
      </c>
      <c r="K365" s="49"/>
      <c r="L365" s="50"/>
      <c r="M365" s="51"/>
      <c r="N365" s="50"/>
      <c r="O365" s="51"/>
      <c r="P365" s="52"/>
      <c r="Q365" s="48">
        <f t="shared" si="215"/>
        <v>0</v>
      </c>
      <c r="R365" s="49"/>
      <c r="S365" s="52"/>
      <c r="T365" s="48">
        <f t="shared" si="216"/>
        <v>0</v>
      </c>
      <c r="U365" s="49"/>
      <c r="V365" s="50"/>
      <c r="W365" s="51"/>
      <c r="X365" s="52"/>
      <c r="Y365" s="53">
        <f t="shared" ref="Y365:Y381" si="230">AA365+AC365+AE365+AG365+AI365+AK365+AM365+AO365</f>
        <v>0</v>
      </c>
      <c r="Z365" s="114"/>
      <c r="AA365" s="55"/>
      <c r="AB365" s="114"/>
      <c r="AC365" s="55"/>
      <c r="AD365" s="114"/>
      <c r="AE365" s="55"/>
      <c r="AF365" s="114"/>
      <c r="AG365" s="55"/>
      <c r="AH365" s="117"/>
      <c r="AI365" s="55"/>
      <c r="AJ365" s="114"/>
      <c r="AK365" s="55"/>
      <c r="AL365" s="114"/>
      <c r="AM365" s="55"/>
      <c r="AN365" s="114"/>
      <c r="AO365" s="88"/>
      <c r="AP365" s="95">
        <f t="shared" si="217"/>
        <v>0</v>
      </c>
      <c r="AQ365" s="97"/>
      <c r="AR365" s="92"/>
      <c r="AS365" s="89"/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>
        <f t="shared" si="228"/>
        <v>0</v>
      </c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>
        <f t="shared" si="226"/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/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/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>
        <f t="shared" si="218"/>
        <v>0</v>
      </c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51"/>
      <c r="EJ365" s="50"/>
      <c r="EK365" s="51"/>
      <c r="EL365" s="50"/>
      <c r="EM365" s="51"/>
      <c r="EN365" s="50"/>
      <c r="EO365" s="51"/>
      <c r="EP365" s="50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219"/>
        <v>0</v>
      </c>
      <c r="EZ365" s="51"/>
      <c r="FA365" s="50"/>
      <c r="FB365" s="51"/>
      <c r="FC365" s="52"/>
      <c r="FD365" s="53">
        <f t="shared" si="227"/>
        <v>0</v>
      </c>
      <c r="FE365" s="51"/>
      <c r="FF365" s="50"/>
      <c r="FG365" s="51"/>
      <c r="FH365" s="50"/>
      <c r="FI365" s="51"/>
      <c r="FJ365" s="50"/>
      <c r="FK365" s="51"/>
      <c r="FL365" s="50"/>
      <c r="FM365" s="51"/>
      <c r="FN365" s="50"/>
      <c r="FO365" s="51"/>
      <c r="FP365" s="52"/>
      <c r="FQ365" s="53">
        <f t="shared" si="229"/>
        <v>0</v>
      </c>
      <c r="FR365" s="153"/>
      <c r="FS365" s="150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/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/>
      <c r="GP365" s="136"/>
      <c r="GQ365" s="140"/>
      <c r="GR365" s="51"/>
      <c r="GS365" s="50"/>
      <c r="GT365" s="51"/>
      <c r="GU365" s="50"/>
      <c r="GV365" s="129"/>
      <c r="GW365" s="50"/>
      <c r="GX365" s="51"/>
      <c r="GY365" s="50"/>
      <c r="GZ365" s="51"/>
      <c r="HA365" s="50"/>
      <c r="HB365" s="51"/>
      <c r="HC365" s="52"/>
      <c r="HD365" s="48">
        <f t="shared" si="210"/>
        <v>0</v>
      </c>
      <c r="HE365" s="136"/>
      <c r="HF365" s="140"/>
      <c r="HG365" s="51"/>
      <c r="HH365" s="50"/>
      <c r="HI365" s="51"/>
      <c r="HJ365" s="50"/>
      <c r="HK365" s="129"/>
      <c r="HL365" s="50"/>
      <c r="HM365" s="51"/>
      <c r="HN365" s="50"/>
      <c r="HO365" s="51"/>
      <c r="HP365" s="50"/>
      <c r="HQ365" s="51"/>
      <c r="HR365" s="52"/>
      <c r="HS365" s="48">
        <f t="shared" si="222"/>
        <v>0</v>
      </c>
      <c r="HT365" s="136"/>
      <c r="HU365" s="140"/>
      <c r="HV365" s="51"/>
      <c r="HW365" s="50"/>
      <c r="HX365" s="51"/>
      <c r="HY365" s="50"/>
      <c r="HZ365" s="129"/>
      <c r="IA365" s="50"/>
      <c r="IB365" s="51"/>
      <c r="IC365" s="50"/>
      <c r="ID365" s="51"/>
      <c r="IE365" s="50"/>
      <c r="IF365" s="129"/>
      <c r="IG365" s="50"/>
      <c r="IH365" s="129"/>
      <c r="II365" s="50"/>
      <c r="IJ365" s="51"/>
      <c r="IK365" s="52"/>
      <c r="IL365" s="48">
        <f t="shared" si="225"/>
        <v>0</v>
      </c>
      <c r="IM365" s="136"/>
      <c r="IN365" s="140"/>
      <c r="IO365" s="51"/>
      <c r="IP365" s="52"/>
      <c r="IQ365" s="48">
        <f t="shared" si="220"/>
        <v>0</v>
      </c>
      <c r="IR365" s="51"/>
      <c r="IS365" s="52"/>
      <c r="IT365" s="48">
        <f t="shared" si="208"/>
        <v>0</v>
      </c>
      <c r="IU365" s="136"/>
      <c r="IV365" s="140"/>
      <c r="IW365" s="51"/>
      <c r="IX365" s="50"/>
      <c r="IY365" s="129"/>
      <c r="IZ365" s="50"/>
      <c r="JA365" s="129"/>
      <c r="JB365" s="50"/>
      <c r="JC365" s="51"/>
      <c r="JD365" s="50"/>
      <c r="JE365" s="51"/>
      <c r="JF365" s="50"/>
      <c r="JG365" s="51"/>
      <c r="JH365" s="52"/>
      <c r="JI365" s="48">
        <f t="shared" si="223"/>
        <v>0</v>
      </c>
      <c r="JJ365" s="136"/>
      <c r="JK365" s="140"/>
      <c r="JL365" s="129"/>
      <c r="JM365" s="50"/>
      <c r="JN365" s="51"/>
      <c r="JO365" s="52"/>
      <c r="JP365" s="48">
        <f t="shared" si="221"/>
        <v>0</v>
      </c>
      <c r="JQ365" s="51"/>
      <c r="JR365" s="52"/>
    </row>
    <row r="366" spans="2:278" ht="15" hidden="1" customHeight="1" x14ac:dyDescent="0.3">
      <c r="B366" s="37">
        <v>5051</v>
      </c>
      <c r="C366" s="30" t="s">
        <v>327</v>
      </c>
      <c r="D366" s="38">
        <v>2006</v>
      </c>
      <c r="E366" s="62">
        <f t="shared" si="214"/>
        <v>0</v>
      </c>
      <c r="F366" s="47"/>
      <c r="G366" s="47"/>
      <c r="H366" s="47"/>
      <c r="I366" s="47"/>
      <c r="J366" s="48">
        <f t="shared" si="209"/>
        <v>0</v>
      </c>
      <c r="K366" s="49"/>
      <c r="L366" s="50"/>
      <c r="M366" s="51"/>
      <c r="N366" s="50"/>
      <c r="O366" s="51"/>
      <c r="P366" s="52"/>
      <c r="Q366" s="48">
        <f t="shared" si="215"/>
        <v>0</v>
      </c>
      <c r="R366" s="49"/>
      <c r="S366" s="52"/>
      <c r="T366" s="48">
        <f t="shared" si="216"/>
        <v>0</v>
      </c>
      <c r="U366" s="49"/>
      <c r="V366" s="50"/>
      <c r="W366" s="51"/>
      <c r="X366" s="52"/>
      <c r="Y366" s="53">
        <f t="shared" si="230"/>
        <v>0</v>
      </c>
      <c r="Z366" s="114"/>
      <c r="AA366" s="55"/>
      <c r="AB366" s="114"/>
      <c r="AC366" s="55"/>
      <c r="AD366" s="114"/>
      <c r="AE366" s="55"/>
      <c r="AF366" s="114"/>
      <c r="AG366" s="55"/>
      <c r="AH366" s="148"/>
      <c r="AI366" s="55"/>
      <c r="AJ366" s="148"/>
      <c r="AK366" s="55"/>
      <c r="AL366" s="117"/>
      <c r="AM366" s="55"/>
      <c r="AN366" s="114"/>
      <c r="AO366" s="88"/>
      <c r="AP366" s="95">
        <f t="shared" si="217"/>
        <v>0</v>
      </c>
      <c r="AQ366" s="97"/>
      <c r="AR366" s="92"/>
      <c r="AS366" s="89">
        <f>AU366+AW366+AY366+BA366+BC366</f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>
        <f t="shared" si="228"/>
        <v>0</v>
      </c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226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>CJ366+CL366+CN366+CP366+CR366+CT366</f>
        <v>0</v>
      </c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>
        <f>CW366+CY366+DA366+DC366+DE366</f>
        <v>0</v>
      </c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>
        <f t="shared" si="218"/>
        <v>0</v>
      </c>
      <c r="DG366" s="51"/>
      <c r="DH366" s="50"/>
      <c r="DI366" s="51"/>
      <c r="DJ366" s="50"/>
      <c r="DK366" s="51"/>
      <c r="DL366" s="52"/>
      <c r="DM366" s="53">
        <f>DO366+DQ366+DS366+DU366+DW366+DY366+EA366+EC366</f>
        <v>0</v>
      </c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>
        <f>EF366+EH366+EJ366+EL366+EN366+EP366+ER366+ET366+EV366+EX366</f>
        <v>0</v>
      </c>
      <c r="EE366" s="51"/>
      <c r="EF366" s="50"/>
      <c r="EG366" s="51"/>
      <c r="EH366" s="50"/>
      <c r="EI366" s="51"/>
      <c r="EJ366" s="50"/>
      <c r="EK366" s="51"/>
      <c r="EL366" s="50"/>
      <c r="EM366" s="51"/>
      <c r="EN366" s="50"/>
      <c r="EO366" s="51"/>
      <c r="EP366" s="50"/>
      <c r="EQ366" s="51"/>
      <c r="ER366" s="50"/>
      <c r="ES366" s="50"/>
      <c r="ET366" s="50"/>
      <c r="EU366" s="50"/>
      <c r="EV366" s="50"/>
      <c r="EW366" s="51"/>
      <c r="EX366" s="52"/>
      <c r="EY366" s="53">
        <f t="shared" si="219"/>
        <v>0</v>
      </c>
      <c r="EZ366" s="51"/>
      <c r="FA366" s="50"/>
      <c r="FB366" s="51"/>
      <c r="FC366" s="52"/>
      <c r="FD366" s="53">
        <f t="shared" si="227"/>
        <v>0</v>
      </c>
      <c r="FE366" s="51"/>
      <c r="FF366" s="50"/>
      <c r="FG366" s="51"/>
      <c r="FH366" s="50"/>
      <c r="FI366" s="51"/>
      <c r="FJ366" s="50"/>
      <c r="FK366" s="51"/>
      <c r="FL366" s="50"/>
      <c r="FM366" s="51"/>
      <c r="FN366" s="50"/>
      <c r="FO366" s="51"/>
      <c r="FP366" s="52"/>
      <c r="FQ366" s="53">
        <f t="shared" si="229"/>
        <v>0</v>
      </c>
      <c r="FR366" s="122"/>
      <c r="FS366" s="122"/>
      <c r="FT366" s="51"/>
      <c r="FU366" s="50"/>
      <c r="FV366" s="51"/>
      <c r="FW366" s="50"/>
      <c r="FX366" s="50"/>
      <c r="FY366" s="50"/>
      <c r="FZ366" s="50"/>
      <c r="GA366" s="50"/>
      <c r="GB366" s="51"/>
      <c r="GC366" s="52"/>
      <c r="GD366" s="53">
        <f>GF366+GH366+GJ366+GL366+GN366</f>
        <v>0</v>
      </c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>
        <f>GQ366+GS366+GU366+GW366+GY366+HA366+HC366</f>
        <v>0</v>
      </c>
      <c r="GP366" s="136"/>
      <c r="GQ366" s="140"/>
      <c r="GR366" s="51"/>
      <c r="GS366" s="50"/>
      <c r="GT366" s="51"/>
      <c r="GU366" s="50"/>
      <c r="GV366" s="129"/>
      <c r="GW366" s="50"/>
      <c r="GX366" s="51"/>
      <c r="GY366" s="50"/>
      <c r="GZ366" s="51"/>
      <c r="HA366" s="50"/>
      <c r="HB366" s="51"/>
      <c r="HC366" s="52"/>
      <c r="HD366" s="48">
        <f t="shared" si="210"/>
        <v>0</v>
      </c>
      <c r="HE366" s="136"/>
      <c r="HF366" s="140"/>
      <c r="HG366" s="51"/>
      <c r="HH366" s="50"/>
      <c r="HI366" s="51"/>
      <c r="HJ366" s="50"/>
      <c r="HK366" s="129"/>
      <c r="HL366" s="50"/>
      <c r="HM366" s="51"/>
      <c r="HN366" s="50"/>
      <c r="HO366" s="51"/>
      <c r="HP366" s="50"/>
      <c r="HQ366" s="51"/>
      <c r="HR366" s="52"/>
      <c r="HS366" s="48">
        <f t="shared" si="222"/>
        <v>0</v>
      </c>
      <c r="HT366" s="136"/>
      <c r="HU366" s="140"/>
      <c r="HV366" s="51"/>
      <c r="HW366" s="50"/>
      <c r="HX366" s="51"/>
      <c r="HY366" s="50"/>
      <c r="HZ366" s="129"/>
      <c r="IA366" s="50"/>
      <c r="IB366" s="51"/>
      <c r="IC366" s="50"/>
      <c r="ID366" s="51"/>
      <c r="IE366" s="50"/>
      <c r="IF366" s="129"/>
      <c r="IG366" s="50"/>
      <c r="IH366" s="129"/>
      <c r="II366" s="50"/>
      <c r="IJ366" s="51"/>
      <c r="IK366" s="52"/>
      <c r="IL366" s="48">
        <f t="shared" si="225"/>
        <v>0</v>
      </c>
      <c r="IM366" s="136"/>
      <c r="IN366" s="140"/>
      <c r="IO366" s="51"/>
      <c r="IP366" s="52"/>
      <c r="IQ366" s="48">
        <f t="shared" si="220"/>
        <v>0</v>
      </c>
      <c r="IR366" s="51"/>
      <c r="IS366" s="52"/>
      <c r="IT366" s="48">
        <f t="shared" si="208"/>
        <v>0</v>
      </c>
      <c r="IU366" s="136"/>
      <c r="IV366" s="140"/>
      <c r="IW366" s="51"/>
      <c r="IX366" s="50"/>
      <c r="IY366" s="129"/>
      <c r="IZ366" s="50"/>
      <c r="JA366" s="129"/>
      <c r="JB366" s="50"/>
      <c r="JC366" s="51"/>
      <c r="JD366" s="50"/>
      <c r="JE366" s="51"/>
      <c r="JF366" s="50"/>
      <c r="JG366" s="51"/>
      <c r="JH366" s="52"/>
      <c r="JI366" s="48">
        <f t="shared" si="223"/>
        <v>0</v>
      </c>
      <c r="JJ366" s="136"/>
      <c r="JK366" s="140"/>
      <c r="JL366" s="129"/>
      <c r="JM366" s="50"/>
      <c r="JN366" s="51"/>
      <c r="JO366" s="52"/>
      <c r="JP366" s="48">
        <f t="shared" si="221"/>
        <v>0</v>
      </c>
      <c r="JQ366" s="51"/>
      <c r="JR366" s="52"/>
    </row>
    <row r="367" spans="2:278" ht="15" hidden="1" customHeight="1" x14ac:dyDescent="0.3">
      <c r="B367" s="37">
        <v>6058</v>
      </c>
      <c r="C367" s="30" t="s">
        <v>385</v>
      </c>
      <c r="D367" s="38">
        <v>2007</v>
      </c>
      <c r="E367" s="62">
        <f t="shared" si="214"/>
        <v>0</v>
      </c>
      <c r="F367" s="47"/>
      <c r="G367" s="47"/>
      <c r="H367" s="47"/>
      <c r="I367" s="47"/>
      <c r="J367" s="48">
        <f t="shared" si="209"/>
        <v>0</v>
      </c>
      <c r="K367" s="49"/>
      <c r="L367" s="50"/>
      <c r="M367" s="51"/>
      <c r="N367" s="50"/>
      <c r="O367" s="51"/>
      <c r="P367" s="52"/>
      <c r="Q367" s="48">
        <f t="shared" si="215"/>
        <v>0</v>
      </c>
      <c r="R367" s="49"/>
      <c r="S367" s="52"/>
      <c r="T367" s="48">
        <f t="shared" si="216"/>
        <v>0</v>
      </c>
      <c r="U367" s="49"/>
      <c r="V367" s="50"/>
      <c r="W367" s="51"/>
      <c r="X367" s="52"/>
      <c r="Y367" s="53">
        <f t="shared" si="230"/>
        <v>0</v>
      </c>
      <c r="Z367" s="117"/>
      <c r="AA367" s="55"/>
      <c r="AB367" s="117"/>
      <c r="AC367" s="55"/>
      <c r="AD367" s="117"/>
      <c r="AE367" s="55"/>
      <c r="AF367" s="117"/>
      <c r="AG367" s="55"/>
      <c r="AH367" s="117"/>
      <c r="AI367" s="55"/>
      <c r="AJ367" s="117"/>
      <c r="AK367" s="55"/>
      <c r="AL367" s="117"/>
      <c r="AM367" s="55"/>
      <c r="AN367" s="117"/>
      <c r="AO367" s="88"/>
      <c r="AP367" s="95">
        <f t="shared" si="217"/>
        <v>0</v>
      </c>
      <c r="AQ367" s="97"/>
      <c r="AR367" s="92"/>
      <c r="AS367" s="89"/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>
        <f t="shared" si="228"/>
        <v>0</v>
      </c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 t="shared" si="226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/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/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>
        <f t="shared" si="218"/>
        <v>0</v>
      </c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219"/>
        <v>0</v>
      </c>
      <c r="EZ367" s="51"/>
      <c r="FA367" s="50"/>
      <c r="FB367" s="51"/>
      <c r="FC367" s="52"/>
      <c r="FD367" s="53">
        <f t="shared" si="227"/>
        <v>0</v>
      </c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>
        <f t="shared" si="229"/>
        <v>0</v>
      </c>
      <c r="FR367" s="153"/>
      <c r="FS367" s="150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/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/>
      <c r="GP367" s="136"/>
      <c r="GQ367" s="140"/>
      <c r="GR367" s="51"/>
      <c r="GS367" s="50"/>
      <c r="GT367" s="51"/>
      <c r="GU367" s="50"/>
      <c r="GV367" s="129"/>
      <c r="GW367" s="50"/>
      <c r="GX367" s="51"/>
      <c r="GY367" s="50"/>
      <c r="GZ367" s="51"/>
      <c r="HA367" s="50"/>
      <c r="HB367" s="51"/>
      <c r="HC367" s="52"/>
      <c r="HD367" s="48">
        <f t="shared" si="210"/>
        <v>0</v>
      </c>
      <c r="HE367" s="136"/>
      <c r="HF367" s="140"/>
      <c r="HG367" s="51"/>
      <c r="HH367" s="50"/>
      <c r="HI367" s="51"/>
      <c r="HJ367" s="50"/>
      <c r="HK367" s="129"/>
      <c r="HL367" s="50"/>
      <c r="HM367" s="51"/>
      <c r="HN367" s="50"/>
      <c r="HO367" s="51"/>
      <c r="HP367" s="50"/>
      <c r="HQ367" s="51"/>
      <c r="HR367" s="52"/>
      <c r="HS367" s="48">
        <f t="shared" si="222"/>
        <v>0</v>
      </c>
      <c r="HT367" s="136"/>
      <c r="HU367" s="140"/>
      <c r="HV367" s="51"/>
      <c r="HW367" s="50"/>
      <c r="HX367" s="51"/>
      <c r="HY367" s="50"/>
      <c r="HZ367" s="129"/>
      <c r="IA367" s="50"/>
      <c r="IB367" s="51"/>
      <c r="IC367" s="50"/>
      <c r="ID367" s="51"/>
      <c r="IE367" s="50"/>
      <c r="IF367" s="129"/>
      <c r="IG367" s="50"/>
      <c r="IH367" s="129"/>
      <c r="II367" s="50"/>
      <c r="IJ367" s="51"/>
      <c r="IK367" s="52"/>
      <c r="IL367" s="48">
        <f t="shared" si="225"/>
        <v>0</v>
      </c>
      <c r="IM367" s="136"/>
      <c r="IN367" s="140"/>
      <c r="IO367" s="51"/>
      <c r="IP367" s="52"/>
      <c r="IQ367" s="48">
        <f t="shared" si="220"/>
        <v>0</v>
      </c>
      <c r="IR367" s="51"/>
      <c r="IS367" s="52"/>
      <c r="IT367" s="48">
        <f t="shared" si="208"/>
        <v>0</v>
      </c>
      <c r="IU367" s="136"/>
      <c r="IV367" s="140"/>
      <c r="IW367" s="51"/>
      <c r="IX367" s="50"/>
      <c r="IY367" s="129"/>
      <c r="IZ367" s="50"/>
      <c r="JA367" s="129"/>
      <c r="JB367" s="50"/>
      <c r="JC367" s="51"/>
      <c r="JD367" s="50"/>
      <c r="JE367" s="51"/>
      <c r="JF367" s="50"/>
      <c r="JG367" s="51"/>
      <c r="JH367" s="52"/>
      <c r="JI367" s="48">
        <f t="shared" si="223"/>
        <v>0</v>
      </c>
      <c r="JJ367" s="136"/>
      <c r="JK367" s="140"/>
      <c r="JL367" s="129"/>
      <c r="JM367" s="50"/>
      <c r="JN367" s="51"/>
      <c r="JO367" s="52"/>
      <c r="JP367" s="48">
        <f t="shared" si="221"/>
        <v>0</v>
      </c>
      <c r="JQ367" s="51"/>
      <c r="JR367" s="52"/>
    </row>
    <row r="368" spans="2:278" ht="15" hidden="1" customHeight="1" x14ac:dyDescent="0.3">
      <c r="B368" s="37">
        <v>5154</v>
      </c>
      <c r="C368" s="30" t="s">
        <v>350</v>
      </c>
      <c r="D368" s="38">
        <v>2002</v>
      </c>
      <c r="E368" s="62">
        <f t="shared" si="214"/>
        <v>0</v>
      </c>
      <c r="F368" s="47"/>
      <c r="G368" s="47"/>
      <c r="H368" s="47"/>
      <c r="I368" s="47"/>
      <c r="J368" s="48">
        <f t="shared" si="209"/>
        <v>0</v>
      </c>
      <c r="K368" s="49"/>
      <c r="L368" s="50"/>
      <c r="M368" s="51"/>
      <c r="N368" s="50"/>
      <c r="O368" s="51"/>
      <c r="P368" s="52"/>
      <c r="Q368" s="48">
        <f t="shared" si="215"/>
        <v>0</v>
      </c>
      <c r="R368" s="49"/>
      <c r="S368" s="52"/>
      <c r="T368" s="48">
        <f t="shared" si="216"/>
        <v>0</v>
      </c>
      <c r="U368" s="49"/>
      <c r="V368" s="50"/>
      <c r="W368" s="51"/>
      <c r="X368" s="52"/>
      <c r="Y368" s="53">
        <f t="shared" si="230"/>
        <v>0</v>
      </c>
      <c r="Z368" s="117"/>
      <c r="AA368" s="55"/>
      <c r="AB368" s="117"/>
      <c r="AC368" s="55"/>
      <c r="AD368" s="117"/>
      <c r="AE368" s="55"/>
      <c r="AF368" s="117"/>
      <c r="AG368" s="55"/>
      <c r="AH368" s="148"/>
      <c r="AI368" s="55"/>
      <c r="AJ368" s="148"/>
      <c r="AK368" s="55"/>
      <c r="AL368" s="117"/>
      <c r="AM368" s="55"/>
      <c r="AN368" s="117"/>
      <c r="AO368" s="88"/>
      <c r="AP368" s="95">
        <f t="shared" si="217"/>
        <v>0</v>
      </c>
      <c r="AQ368" s="97"/>
      <c r="AR368" s="92"/>
      <c r="AS368" s="89">
        <f>AU368+AW368+AY368+BA368+BC368</f>
        <v>0</v>
      </c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>
        <f t="shared" si="228"/>
        <v>0</v>
      </c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>
        <f t="shared" si="226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>
        <f>CJ368+CL368+CN368+CP368+CR368+CT368</f>
        <v>0</v>
      </c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>
        <f>CW368+CY368+DA368+DC368+DE368</f>
        <v>0</v>
      </c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>
        <f t="shared" si="218"/>
        <v>0</v>
      </c>
      <c r="DG368" s="51"/>
      <c r="DH368" s="50"/>
      <c r="DI368" s="51"/>
      <c r="DJ368" s="50"/>
      <c r="DK368" s="51"/>
      <c r="DL368" s="52"/>
      <c r="DM368" s="53">
        <f>DO368+DQ368+DS368+DU368+DW368+DY368+EA368+EC368</f>
        <v>0</v>
      </c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>
        <f>EF368+EH368+EJ368+EL368+EN368+EP368+ER368+ET368+EV368+EX368</f>
        <v>0</v>
      </c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219"/>
        <v>0</v>
      </c>
      <c r="EZ368" s="51"/>
      <c r="FA368" s="50"/>
      <c r="FB368" s="51"/>
      <c r="FC368" s="52"/>
      <c r="FD368" s="53">
        <f t="shared" si="227"/>
        <v>0</v>
      </c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>
        <f t="shared" si="229"/>
        <v>0</v>
      </c>
      <c r="FR368" s="122"/>
      <c r="FS368" s="122"/>
      <c r="FT368" s="51"/>
      <c r="FU368" s="50"/>
      <c r="FV368" s="51"/>
      <c r="FW368" s="50"/>
      <c r="FX368" s="50"/>
      <c r="FY368" s="50"/>
      <c r="FZ368" s="50"/>
      <c r="GA368" s="50"/>
      <c r="GB368" s="51"/>
      <c r="GC368" s="52"/>
      <c r="GD368" s="53">
        <f>GF368+GH368+GJ368+GL368+GN368</f>
        <v>0</v>
      </c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>
        <f>GQ368+GS368+GU368+GW368+GY368+HA368+HC368</f>
        <v>0</v>
      </c>
      <c r="GP368" s="136"/>
      <c r="GQ368" s="140"/>
      <c r="GR368" s="51"/>
      <c r="GS368" s="50"/>
      <c r="GT368" s="51"/>
      <c r="GU368" s="50"/>
      <c r="GV368" s="129"/>
      <c r="GW368" s="50"/>
      <c r="GX368" s="51"/>
      <c r="GY368" s="50"/>
      <c r="GZ368" s="51"/>
      <c r="HA368" s="50"/>
      <c r="HB368" s="51"/>
      <c r="HC368" s="52"/>
      <c r="HD368" s="48">
        <f t="shared" si="210"/>
        <v>0</v>
      </c>
      <c r="HE368" s="136"/>
      <c r="HF368" s="140"/>
      <c r="HG368" s="51"/>
      <c r="HH368" s="50"/>
      <c r="HI368" s="51"/>
      <c r="HJ368" s="50"/>
      <c r="HK368" s="129"/>
      <c r="HL368" s="50"/>
      <c r="HM368" s="51"/>
      <c r="HN368" s="50"/>
      <c r="HO368" s="51"/>
      <c r="HP368" s="50"/>
      <c r="HQ368" s="51"/>
      <c r="HR368" s="52"/>
      <c r="HS368" s="48">
        <f t="shared" si="222"/>
        <v>0</v>
      </c>
      <c r="HT368" s="136"/>
      <c r="HU368" s="140"/>
      <c r="HV368" s="51"/>
      <c r="HW368" s="50"/>
      <c r="HX368" s="51"/>
      <c r="HY368" s="50"/>
      <c r="HZ368" s="129"/>
      <c r="IA368" s="50"/>
      <c r="IB368" s="51"/>
      <c r="IC368" s="50"/>
      <c r="ID368" s="51"/>
      <c r="IE368" s="50"/>
      <c r="IF368" s="129"/>
      <c r="IG368" s="50"/>
      <c r="IH368" s="129"/>
      <c r="II368" s="50"/>
      <c r="IJ368" s="51"/>
      <c r="IK368" s="52"/>
      <c r="IL368" s="48">
        <f t="shared" si="225"/>
        <v>0</v>
      </c>
      <c r="IM368" s="136"/>
      <c r="IN368" s="140"/>
      <c r="IO368" s="51"/>
      <c r="IP368" s="52"/>
      <c r="IQ368" s="48">
        <f t="shared" si="220"/>
        <v>0</v>
      </c>
      <c r="IR368" s="51"/>
      <c r="IS368" s="52"/>
      <c r="IT368" s="48">
        <f t="shared" si="208"/>
        <v>0</v>
      </c>
      <c r="IU368" s="136"/>
      <c r="IV368" s="140"/>
      <c r="IW368" s="51"/>
      <c r="IX368" s="50"/>
      <c r="IY368" s="129"/>
      <c r="IZ368" s="50"/>
      <c r="JA368" s="129"/>
      <c r="JB368" s="50"/>
      <c r="JC368" s="51"/>
      <c r="JD368" s="50"/>
      <c r="JE368" s="51"/>
      <c r="JF368" s="50"/>
      <c r="JG368" s="51"/>
      <c r="JH368" s="52"/>
      <c r="JI368" s="48">
        <f t="shared" si="223"/>
        <v>0</v>
      </c>
      <c r="JJ368" s="136"/>
      <c r="JK368" s="140"/>
      <c r="JL368" s="129"/>
      <c r="JM368" s="50"/>
      <c r="JN368" s="51"/>
      <c r="JO368" s="52"/>
      <c r="JP368" s="48">
        <f t="shared" si="221"/>
        <v>0</v>
      </c>
      <c r="JQ368" s="51"/>
      <c r="JR368" s="52"/>
    </row>
    <row r="369" spans="2:278" ht="15" hidden="1" customHeight="1" x14ac:dyDescent="0.3">
      <c r="B369" s="37">
        <v>5608</v>
      </c>
      <c r="C369" s="30" t="s">
        <v>118</v>
      </c>
      <c r="D369" s="38">
        <v>2005</v>
      </c>
      <c r="E369" s="62">
        <f t="shared" si="214"/>
        <v>0</v>
      </c>
      <c r="F369" s="47"/>
      <c r="G369" s="47"/>
      <c r="H369" s="47"/>
      <c r="I369" s="47"/>
      <c r="J369" s="48">
        <f t="shared" si="209"/>
        <v>0</v>
      </c>
      <c r="K369" s="49"/>
      <c r="L369" s="50"/>
      <c r="M369" s="51"/>
      <c r="N369" s="50"/>
      <c r="O369" s="51"/>
      <c r="P369" s="52"/>
      <c r="Q369" s="48">
        <f t="shared" si="215"/>
        <v>0</v>
      </c>
      <c r="R369" s="49"/>
      <c r="S369" s="52"/>
      <c r="T369" s="48">
        <f t="shared" si="216"/>
        <v>0</v>
      </c>
      <c r="U369" s="49"/>
      <c r="V369" s="50"/>
      <c r="W369" s="51"/>
      <c r="X369" s="52"/>
      <c r="Y369" s="53">
        <f t="shared" si="230"/>
        <v>0</v>
      </c>
      <c r="Z369" s="148"/>
      <c r="AA369" s="55"/>
      <c r="AB369" s="148"/>
      <c r="AC369" s="55"/>
      <c r="AD369" s="148"/>
      <c r="AE369" s="55"/>
      <c r="AF369" s="148"/>
      <c r="AG369" s="55"/>
      <c r="AH369" s="148"/>
      <c r="AI369" s="55"/>
      <c r="AJ369" s="148"/>
      <c r="AK369" s="55"/>
      <c r="AL369" s="148"/>
      <c r="AM369" s="55"/>
      <c r="AN369" s="148"/>
      <c r="AO369" s="88"/>
      <c r="AP369" s="95">
        <f t="shared" si="217"/>
        <v>0</v>
      </c>
      <c r="AQ369" s="97"/>
      <c r="AR369" s="92"/>
      <c r="AS369" s="89">
        <f>AU369+AW369+AY369+BA369+BC369</f>
        <v>0</v>
      </c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>
        <f t="shared" si="228"/>
        <v>0</v>
      </c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226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>
        <f>CJ369+CL369+CN369+CP369+CR369+CT369</f>
        <v>0</v>
      </c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>
        <f>CW369+CY369+DA369+DC369+DE369</f>
        <v>0</v>
      </c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>
        <f t="shared" si="218"/>
        <v>0</v>
      </c>
      <c r="DG369" s="51"/>
      <c r="DH369" s="50"/>
      <c r="DI369" s="51"/>
      <c r="DJ369" s="50"/>
      <c r="DK369" s="51"/>
      <c r="DL369" s="52"/>
      <c r="DM369" s="53">
        <f>DO369+DQ369+DS369+DU369+DW369+DY369+EA369+EC369</f>
        <v>0</v>
      </c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>
        <f>EF369+EH369+EJ369+EL369+EN369+EP369+ER369+ET369+EV369+EX369</f>
        <v>0</v>
      </c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219"/>
        <v>0</v>
      </c>
      <c r="EZ369" s="51"/>
      <c r="FA369" s="50"/>
      <c r="FB369" s="51"/>
      <c r="FC369" s="52"/>
      <c r="FD369" s="53">
        <f t="shared" si="227"/>
        <v>0</v>
      </c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>
        <f t="shared" si="229"/>
        <v>0</v>
      </c>
      <c r="FR369" s="122"/>
      <c r="FS369" s="122"/>
      <c r="FT369" s="51"/>
      <c r="FU369" s="50"/>
      <c r="FV369" s="51"/>
      <c r="FW369" s="50"/>
      <c r="FX369" s="50"/>
      <c r="FY369" s="50"/>
      <c r="FZ369" s="50"/>
      <c r="GA369" s="50"/>
      <c r="GB369" s="51"/>
      <c r="GC369" s="52"/>
      <c r="GD369" s="53">
        <f>GF369+GH369+GJ369+GL369+GN369</f>
        <v>0</v>
      </c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>
        <f>GQ369+GS369+GU369+GW369+GY369+HA369+HC369</f>
        <v>0</v>
      </c>
      <c r="GP369" s="136"/>
      <c r="GQ369" s="140"/>
      <c r="GR369" s="51"/>
      <c r="GS369" s="50"/>
      <c r="GT369" s="51"/>
      <c r="GU369" s="50"/>
      <c r="GV369" s="129"/>
      <c r="GW369" s="50"/>
      <c r="GX369" s="51"/>
      <c r="GY369" s="50"/>
      <c r="GZ369" s="51"/>
      <c r="HA369" s="50"/>
      <c r="HB369" s="51"/>
      <c r="HC369" s="52"/>
      <c r="HD369" s="48">
        <f t="shared" si="210"/>
        <v>0</v>
      </c>
      <c r="HE369" s="136"/>
      <c r="HF369" s="140"/>
      <c r="HG369" s="51"/>
      <c r="HH369" s="50"/>
      <c r="HI369" s="51"/>
      <c r="HJ369" s="50"/>
      <c r="HK369" s="129"/>
      <c r="HL369" s="50"/>
      <c r="HM369" s="51"/>
      <c r="HN369" s="50"/>
      <c r="HO369" s="51"/>
      <c r="HP369" s="50"/>
      <c r="HQ369" s="51"/>
      <c r="HR369" s="52"/>
      <c r="HS369" s="48">
        <f t="shared" si="222"/>
        <v>0</v>
      </c>
      <c r="HT369" s="136"/>
      <c r="HU369" s="140"/>
      <c r="HV369" s="51"/>
      <c r="HW369" s="50"/>
      <c r="HX369" s="51"/>
      <c r="HY369" s="50"/>
      <c r="HZ369" s="129"/>
      <c r="IA369" s="50"/>
      <c r="IB369" s="51"/>
      <c r="IC369" s="50"/>
      <c r="ID369" s="51"/>
      <c r="IE369" s="50"/>
      <c r="IF369" s="129"/>
      <c r="IG369" s="50"/>
      <c r="IH369" s="129"/>
      <c r="II369" s="50"/>
      <c r="IJ369" s="51"/>
      <c r="IK369" s="52"/>
      <c r="IL369" s="48">
        <f t="shared" si="225"/>
        <v>0</v>
      </c>
      <c r="IM369" s="136"/>
      <c r="IN369" s="140"/>
      <c r="IO369" s="51"/>
      <c r="IP369" s="52"/>
      <c r="IQ369" s="48">
        <f t="shared" si="220"/>
        <v>0</v>
      </c>
      <c r="IR369" s="51"/>
      <c r="IS369" s="52"/>
      <c r="IT369" s="48">
        <f t="shared" si="208"/>
        <v>0</v>
      </c>
      <c r="IU369" s="136"/>
      <c r="IV369" s="140"/>
      <c r="IW369" s="51"/>
      <c r="IX369" s="50"/>
      <c r="IY369" s="129"/>
      <c r="IZ369" s="50"/>
      <c r="JA369" s="129"/>
      <c r="JB369" s="50"/>
      <c r="JC369" s="51"/>
      <c r="JD369" s="50"/>
      <c r="JE369" s="51"/>
      <c r="JF369" s="50"/>
      <c r="JG369" s="51"/>
      <c r="JH369" s="52"/>
      <c r="JI369" s="48">
        <f t="shared" si="223"/>
        <v>0</v>
      </c>
      <c r="JJ369" s="136"/>
      <c r="JK369" s="140"/>
      <c r="JL369" s="129"/>
      <c r="JM369" s="50"/>
      <c r="JN369" s="51"/>
      <c r="JO369" s="52"/>
      <c r="JP369" s="48">
        <f t="shared" si="221"/>
        <v>0</v>
      </c>
      <c r="JQ369" s="51"/>
      <c r="JR369" s="52"/>
    </row>
    <row r="370" spans="2:278" ht="15" hidden="1" customHeight="1" x14ac:dyDescent="0.3">
      <c r="B370" s="37">
        <v>6609</v>
      </c>
      <c r="C370" s="30" t="s">
        <v>237</v>
      </c>
      <c r="D370" s="38">
        <v>2009</v>
      </c>
      <c r="E370" s="62">
        <f t="shared" si="214"/>
        <v>0</v>
      </c>
      <c r="F370" s="47"/>
      <c r="G370" s="47"/>
      <c r="H370" s="47"/>
      <c r="I370" s="47"/>
      <c r="J370" s="48">
        <f t="shared" si="209"/>
        <v>0</v>
      </c>
      <c r="K370" s="49"/>
      <c r="L370" s="50"/>
      <c r="M370" s="51"/>
      <c r="N370" s="50"/>
      <c r="O370" s="51"/>
      <c r="P370" s="52"/>
      <c r="Q370" s="48">
        <f t="shared" si="215"/>
        <v>0</v>
      </c>
      <c r="R370" s="49"/>
      <c r="S370" s="52"/>
      <c r="T370" s="48">
        <f t="shared" si="216"/>
        <v>0</v>
      </c>
      <c r="U370" s="49"/>
      <c r="V370" s="50"/>
      <c r="W370" s="51"/>
      <c r="X370" s="52"/>
      <c r="Y370" s="53">
        <f t="shared" si="230"/>
        <v>0</v>
      </c>
      <c r="Z370" s="117"/>
      <c r="AA370" s="55"/>
      <c r="AB370" s="117"/>
      <c r="AC370" s="55"/>
      <c r="AD370" s="117"/>
      <c r="AE370" s="55"/>
      <c r="AF370" s="117"/>
      <c r="AG370" s="55"/>
      <c r="AH370" s="117"/>
      <c r="AI370" s="55"/>
      <c r="AJ370" s="117"/>
      <c r="AK370" s="55"/>
      <c r="AL370" s="117"/>
      <c r="AM370" s="169"/>
      <c r="AN370" s="117"/>
      <c r="AO370" s="88"/>
      <c r="AP370" s="95">
        <f t="shared" si="217"/>
        <v>0</v>
      </c>
      <c r="AQ370" s="97"/>
      <c r="AR370" s="92"/>
      <c r="AS370" s="89"/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>
        <f t="shared" si="228"/>
        <v>0</v>
      </c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226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/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/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>
        <f t="shared" si="218"/>
        <v>0</v>
      </c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51"/>
      <c r="EP370" s="50"/>
      <c r="EQ370" s="51"/>
      <c r="ER370" s="50"/>
      <c r="ES370" s="51"/>
      <c r="ET370" s="50"/>
      <c r="EU370" s="51"/>
      <c r="EV370" s="50"/>
      <c r="EW370" s="51"/>
      <c r="EX370" s="52"/>
      <c r="EY370" s="53">
        <f t="shared" si="219"/>
        <v>0</v>
      </c>
      <c r="EZ370" s="51"/>
      <c r="FA370" s="50"/>
      <c r="FB370" s="51"/>
      <c r="FC370" s="52"/>
      <c r="FD370" s="53">
        <f t="shared" si="227"/>
        <v>0</v>
      </c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>
        <f t="shared" si="229"/>
        <v>0</v>
      </c>
      <c r="FR370" s="153"/>
      <c r="FS370" s="150"/>
      <c r="FT370" s="51"/>
      <c r="FU370" s="50"/>
      <c r="FV370" s="51"/>
      <c r="FW370" s="50"/>
      <c r="FX370" s="51"/>
      <c r="FY370" s="50"/>
      <c r="FZ370" s="51"/>
      <c r="GA370" s="50"/>
      <c r="GB370" s="51"/>
      <c r="GC370" s="52"/>
      <c r="GD370" s="53"/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/>
      <c r="GP370" s="136"/>
      <c r="GQ370" s="140"/>
      <c r="GR370" s="51"/>
      <c r="GS370" s="50"/>
      <c r="GT370" s="51"/>
      <c r="GU370" s="50"/>
      <c r="GV370" s="129"/>
      <c r="GW370" s="50"/>
      <c r="GX370" s="51"/>
      <c r="GY370" s="50"/>
      <c r="GZ370" s="51"/>
      <c r="HA370" s="50"/>
      <c r="HB370" s="51"/>
      <c r="HC370" s="52"/>
      <c r="HD370" s="48">
        <f t="shared" si="210"/>
        <v>0</v>
      </c>
      <c r="HE370" s="136"/>
      <c r="HF370" s="140"/>
      <c r="HG370" s="51"/>
      <c r="HH370" s="50"/>
      <c r="HI370" s="51"/>
      <c r="HJ370" s="50"/>
      <c r="HK370" s="129"/>
      <c r="HL370" s="50"/>
      <c r="HM370" s="51"/>
      <c r="HN370" s="50"/>
      <c r="HO370" s="51"/>
      <c r="HP370" s="50"/>
      <c r="HQ370" s="51"/>
      <c r="HR370" s="52"/>
      <c r="HS370" s="48">
        <f t="shared" si="222"/>
        <v>0</v>
      </c>
      <c r="HT370" s="136"/>
      <c r="HU370" s="140"/>
      <c r="HV370" s="51"/>
      <c r="HW370" s="50"/>
      <c r="HX370" s="51"/>
      <c r="HY370" s="50"/>
      <c r="HZ370" s="129"/>
      <c r="IA370" s="50"/>
      <c r="IB370" s="51"/>
      <c r="IC370" s="50"/>
      <c r="ID370" s="51"/>
      <c r="IE370" s="50"/>
      <c r="IF370" s="129"/>
      <c r="IG370" s="50"/>
      <c r="IH370" s="129"/>
      <c r="II370" s="50"/>
      <c r="IJ370" s="51"/>
      <c r="IK370" s="52"/>
      <c r="IL370" s="48">
        <f t="shared" si="225"/>
        <v>0</v>
      </c>
      <c r="IM370" s="136"/>
      <c r="IN370" s="140"/>
      <c r="IO370" s="51"/>
      <c r="IP370" s="52"/>
      <c r="IQ370" s="48">
        <f t="shared" si="220"/>
        <v>0</v>
      </c>
      <c r="IR370" s="51"/>
      <c r="IS370" s="52"/>
      <c r="IT370" s="48">
        <f t="shared" si="208"/>
        <v>0</v>
      </c>
      <c r="IU370" s="136"/>
      <c r="IV370" s="140"/>
      <c r="IW370" s="51"/>
      <c r="IX370" s="50"/>
      <c r="IY370" s="129"/>
      <c r="IZ370" s="50"/>
      <c r="JA370" s="129"/>
      <c r="JB370" s="50"/>
      <c r="JC370" s="51"/>
      <c r="JD370" s="50"/>
      <c r="JE370" s="51"/>
      <c r="JF370" s="50"/>
      <c r="JG370" s="51"/>
      <c r="JH370" s="52"/>
      <c r="JI370" s="48">
        <f t="shared" si="223"/>
        <v>0</v>
      </c>
      <c r="JJ370" s="136"/>
      <c r="JK370" s="140"/>
      <c r="JL370" s="129"/>
      <c r="JM370" s="50"/>
      <c r="JN370" s="51"/>
      <c r="JO370" s="52"/>
      <c r="JP370" s="48">
        <f t="shared" si="221"/>
        <v>0</v>
      </c>
      <c r="JQ370" s="51"/>
      <c r="JR370" s="52"/>
    </row>
    <row r="371" spans="2:278" ht="15" hidden="1" customHeight="1" x14ac:dyDescent="0.3">
      <c r="B371" s="37">
        <v>6400</v>
      </c>
      <c r="C371" s="30" t="s">
        <v>230</v>
      </c>
      <c r="D371" s="38">
        <v>2009</v>
      </c>
      <c r="E371" s="62">
        <f t="shared" si="214"/>
        <v>0</v>
      </c>
      <c r="F371" s="47"/>
      <c r="G371" s="47"/>
      <c r="H371" s="47"/>
      <c r="I371" s="47"/>
      <c r="J371" s="48">
        <f t="shared" si="209"/>
        <v>0</v>
      </c>
      <c r="K371" s="49"/>
      <c r="L371" s="50"/>
      <c r="M371" s="51"/>
      <c r="N371" s="50"/>
      <c r="O371" s="51"/>
      <c r="P371" s="52"/>
      <c r="Q371" s="48">
        <f t="shared" si="215"/>
        <v>0</v>
      </c>
      <c r="R371" s="49"/>
      <c r="S371" s="52"/>
      <c r="T371" s="48">
        <f t="shared" si="216"/>
        <v>0</v>
      </c>
      <c r="U371" s="49"/>
      <c r="V371" s="50"/>
      <c r="W371" s="51"/>
      <c r="X371" s="52"/>
      <c r="Y371" s="53">
        <f t="shared" si="230"/>
        <v>0</v>
      </c>
      <c r="Z371" s="117"/>
      <c r="AA371" s="55"/>
      <c r="AB371" s="117"/>
      <c r="AC371" s="55"/>
      <c r="AD371" s="117"/>
      <c r="AE371" s="55"/>
      <c r="AF371" s="117"/>
      <c r="AG371" s="55"/>
      <c r="AH371" s="117"/>
      <c r="AI371" s="55"/>
      <c r="AJ371" s="117"/>
      <c r="AK371" s="55"/>
      <c r="AL371" s="117"/>
      <c r="AM371" s="55"/>
      <c r="AN371" s="117"/>
      <c r="AO371" s="88"/>
      <c r="AP371" s="95">
        <f t="shared" si="217"/>
        <v>0</v>
      </c>
      <c r="AQ371" s="97"/>
      <c r="AR371" s="92"/>
      <c r="AS371" s="89"/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>
        <f t="shared" si="228"/>
        <v>0</v>
      </c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22"/>
      <c r="BQ371" s="13">
        <f t="shared" si="226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108"/>
      <c r="CH371" s="53"/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108"/>
      <c r="CU371" s="53"/>
      <c r="CV371" s="51"/>
      <c r="CW371" s="50"/>
      <c r="CX371" s="51"/>
      <c r="CY371" s="50"/>
      <c r="CZ371" s="51"/>
      <c r="DA371" s="50"/>
      <c r="DB371" s="51"/>
      <c r="DC371" s="50"/>
      <c r="DD371" s="51"/>
      <c r="DE371" s="108"/>
      <c r="DF371" s="53">
        <f t="shared" si="218"/>
        <v>0</v>
      </c>
      <c r="DG371" s="51"/>
      <c r="DH371" s="50"/>
      <c r="DI371" s="51"/>
      <c r="DJ371" s="50"/>
      <c r="DK371" s="51"/>
      <c r="DL371" s="108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108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1"/>
      <c r="EP371" s="50"/>
      <c r="EQ371" s="51"/>
      <c r="ER371" s="50"/>
      <c r="ES371" s="51"/>
      <c r="ET371" s="50"/>
      <c r="EU371" s="51"/>
      <c r="EV371" s="50"/>
      <c r="EW371" s="51"/>
      <c r="EX371" s="108"/>
      <c r="EY371" s="53">
        <f t="shared" si="219"/>
        <v>0</v>
      </c>
      <c r="EZ371" s="51"/>
      <c r="FA371" s="50"/>
      <c r="FB371" s="51"/>
      <c r="FC371" s="108"/>
      <c r="FD371" s="53">
        <f t="shared" si="227"/>
        <v>0</v>
      </c>
      <c r="FE371" s="51"/>
      <c r="FF371" s="50"/>
      <c r="FG371" s="51"/>
      <c r="FH371" s="50"/>
      <c r="FI371" s="51"/>
      <c r="FJ371" s="50"/>
      <c r="FK371" s="51"/>
      <c r="FL371" s="50"/>
      <c r="FM371" s="51"/>
      <c r="FN371" s="50"/>
      <c r="FO371" s="51"/>
      <c r="FP371" s="108"/>
      <c r="FQ371" s="53">
        <f t="shared" si="229"/>
        <v>0</v>
      </c>
      <c r="FR371" s="153"/>
      <c r="FS371" s="150"/>
      <c r="FT371" s="51"/>
      <c r="FU371" s="50"/>
      <c r="FV371" s="51"/>
      <c r="FW371" s="50"/>
      <c r="FX371" s="51"/>
      <c r="FY371" s="50"/>
      <c r="FZ371" s="51"/>
      <c r="GA371" s="50"/>
      <c r="GB371" s="51"/>
      <c r="GC371" s="108"/>
      <c r="GD371" s="53"/>
      <c r="GE371" s="51"/>
      <c r="GF371" s="50"/>
      <c r="GG371" s="51"/>
      <c r="GH371" s="50"/>
      <c r="GI371" s="51"/>
      <c r="GJ371" s="50"/>
      <c r="GK371" s="51"/>
      <c r="GL371" s="50"/>
      <c r="GM371" s="51"/>
      <c r="GN371" s="108"/>
      <c r="GO371" s="48"/>
      <c r="GP371" s="136"/>
      <c r="GQ371" s="140"/>
      <c r="GR371" s="51"/>
      <c r="GS371" s="50"/>
      <c r="GT371" s="51"/>
      <c r="GU371" s="50"/>
      <c r="GV371" s="129"/>
      <c r="GW371" s="50"/>
      <c r="GX371" s="51"/>
      <c r="GY371" s="50"/>
      <c r="GZ371" s="51"/>
      <c r="HA371" s="50"/>
      <c r="HB371" s="51"/>
      <c r="HC371" s="108"/>
      <c r="HD371" s="48">
        <f t="shared" si="210"/>
        <v>0</v>
      </c>
      <c r="HE371" s="136"/>
      <c r="HF371" s="140"/>
      <c r="HG371" s="51"/>
      <c r="HH371" s="50"/>
      <c r="HI371" s="51"/>
      <c r="HJ371" s="50"/>
      <c r="HK371" s="129"/>
      <c r="HL371" s="50"/>
      <c r="HM371" s="51"/>
      <c r="HN371" s="50"/>
      <c r="HO371" s="51"/>
      <c r="HP371" s="50"/>
      <c r="HQ371" s="51"/>
      <c r="HR371" s="108"/>
      <c r="HS371" s="48">
        <f t="shared" si="222"/>
        <v>0</v>
      </c>
      <c r="HT371" s="136"/>
      <c r="HU371" s="140"/>
      <c r="HV371" s="51"/>
      <c r="HW371" s="50"/>
      <c r="HX371" s="51"/>
      <c r="HY371" s="50"/>
      <c r="HZ371" s="129"/>
      <c r="IA371" s="50"/>
      <c r="IB371" s="51"/>
      <c r="IC371" s="50"/>
      <c r="ID371" s="51"/>
      <c r="IE371" s="50"/>
      <c r="IF371" s="129"/>
      <c r="IG371" s="50"/>
      <c r="IH371" s="129"/>
      <c r="II371" s="50"/>
      <c r="IJ371" s="51"/>
      <c r="IK371" s="108"/>
      <c r="IL371" s="48">
        <f t="shared" si="225"/>
        <v>0</v>
      </c>
      <c r="IM371" s="136"/>
      <c r="IN371" s="140"/>
      <c r="IO371" s="51"/>
      <c r="IP371" s="108"/>
      <c r="IQ371" s="48">
        <f t="shared" si="220"/>
        <v>0</v>
      </c>
      <c r="IR371" s="51"/>
      <c r="IS371" s="108"/>
      <c r="IT371" s="48">
        <f t="shared" si="208"/>
        <v>0</v>
      </c>
      <c r="IU371" s="136"/>
      <c r="IV371" s="140"/>
      <c r="IW371" s="51"/>
      <c r="IX371" s="50"/>
      <c r="IY371" s="129"/>
      <c r="IZ371" s="50"/>
      <c r="JA371" s="129"/>
      <c r="JB371" s="50"/>
      <c r="JC371" s="51"/>
      <c r="JD371" s="50"/>
      <c r="JE371" s="51"/>
      <c r="JF371" s="50"/>
      <c r="JG371" s="51"/>
      <c r="JH371" s="108"/>
      <c r="JI371" s="48">
        <f t="shared" si="223"/>
        <v>0</v>
      </c>
      <c r="JJ371" s="136"/>
      <c r="JK371" s="140"/>
      <c r="JL371" s="129"/>
      <c r="JM371" s="50"/>
      <c r="JN371" s="51"/>
      <c r="JO371" s="108"/>
      <c r="JP371" s="48">
        <f t="shared" si="221"/>
        <v>0</v>
      </c>
      <c r="JQ371" s="51"/>
      <c r="JR371" s="108"/>
    </row>
    <row r="372" spans="2:278" ht="15" hidden="1" customHeight="1" x14ac:dyDescent="0.3">
      <c r="B372" s="37">
        <v>442</v>
      </c>
      <c r="C372" s="40" t="s">
        <v>92</v>
      </c>
      <c r="D372" s="41">
        <v>1998</v>
      </c>
      <c r="E372" s="62">
        <f t="shared" si="214"/>
        <v>0</v>
      </c>
      <c r="F372" s="47"/>
      <c r="G372" s="47"/>
      <c r="H372" s="47"/>
      <c r="I372" s="47"/>
      <c r="J372" s="48">
        <f t="shared" si="209"/>
        <v>0</v>
      </c>
      <c r="K372" s="49"/>
      <c r="L372" s="50"/>
      <c r="M372" s="51"/>
      <c r="N372" s="50"/>
      <c r="O372" s="51"/>
      <c r="P372" s="52"/>
      <c r="Q372" s="48">
        <f t="shared" si="215"/>
        <v>0</v>
      </c>
      <c r="R372" s="49"/>
      <c r="S372" s="52"/>
      <c r="T372" s="48">
        <f t="shared" si="216"/>
        <v>0</v>
      </c>
      <c r="U372" s="49"/>
      <c r="V372" s="50"/>
      <c r="W372" s="51"/>
      <c r="X372" s="52"/>
      <c r="Y372" s="53">
        <f t="shared" si="230"/>
        <v>0</v>
      </c>
      <c r="Z372" s="105"/>
      <c r="AA372" s="55"/>
      <c r="AB372" s="105"/>
      <c r="AC372" s="55"/>
      <c r="AD372" s="105"/>
      <c r="AE372" s="55"/>
      <c r="AF372" s="117"/>
      <c r="AG372" s="55"/>
      <c r="AH372" s="148"/>
      <c r="AI372" s="55"/>
      <c r="AJ372" s="105"/>
      <c r="AK372" s="55"/>
      <c r="AL372" s="117"/>
      <c r="AM372" s="55"/>
      <c r="AN372" s="105"/>
      <c r="AO372" s="88"/>
      <c r="AP372" s="95">
        <f t="shared" si="217"/>
        <v>0</v>
      </c>
      <c r="AQ372" s="97"/>
      <c r="AR372" s="92"/>
      <c r="AS372" s="89">
        <f>AU372+AW372+AY372+BA372+BC372</f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 t="shared" si="228"/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 t="shared" si="226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>CJ372+CL372+CN372+CP372+CR372+CT372</f>
        <v>0</v>
      </c>
      <c r="CI372" s="51"/>
      <c r="CJ372" s="50"/>
      <c r="CK372" s="51"/>
      <c r="CL372" s="50"/>
      <c r="CM372" s="51"/>
      <c r="CN372" s="50"/>
      <c r="CO372" s="50"/>
      <c r="CP372" s="50"/>
      <c r="CQ372" s="51"/>
      <c r="CR372" s="50"/>
      <c r="CS372" s="51"/>
      <c r="CT372" s="52"/>
      <c r="CU372" s="53">
        <f>CW372+CY372+DA372+DC372+DE372</f>
        <v>0</v>
      </c>
      <c r="CV372" s="51"/>
      <c r="CW372" s="50"/>
      <c r="CX372" s="50"/>
      <c r="CY372" s="50"/>
      <c r="CZ372" s="51"/>
      <c r="DA372" s="50"/>
      <c r="DB372" s="51"/>
      <c r="DC372" s="50"/>
      <c r="DD372" s="51"/>
      <c r="DE372" s="52"/>
      <c r="DF372" s="53">
        <f t="shared" si="218"/>
        <v>0</v>
      </c>
      <c r="DG372" s="51"/>
      <c r="DH372" s="50"/>
      <c r="DI372" s="50"/>
      <c r="DJ372" s="50"/>
      <c r="DK372" s="51"/>
      <c r="DL372" s="52"/>
      <c r="DM372" s="53">
        <f>DO372+DQ372+DS372+DU372+DW372+DY372+EA372+EC372</f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0"/>
      <c r="DY372" s="50"/>
      <c r="DZ372" s="51"/>
      <c r="EA372" s="50"/>
      <c r="EB372" s="51"/>
      <c r="EC372" s="52"/>
      <c r="ED372" s="53">
        <f>EF372+EH372+EJ372+EL372+EN372+EP372+ER372+ET372+EV372+EX372</f>
        <v>0</v>
      </c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0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219"/>
        <v>0</v>
      </c>
      <c r="EZ372" s="51"/>
      <c r="FA372" s="50"/>
      <c r="FB372" s="51"/>
      <c r="FC372" s="52"/>
      <c r="FD372" s="53">
        <f t="shared" si="227"/>
        <v>0</v>
      </c>
      <c r="FE372" s="51"/>
      <c r="FF372" s="50"/>
      <c r="FG372" s="51"/>
      <c r="FH372" s="50"/>
      <c r="FI372" s="51"/>
      <c r="FJ372" s="50"/>
      <c r="FK372" s="50"/>
      <c r="FL372" s="50"/>
      <c r="FM372" s="51"/>
      <c r="FN372" s="50"/>
      <c r="FO372" s="51"/>
      <c r="FP372" s="52"/>
      <c r="FQ372" s="53">
        <f t="shared" si="229"/>
        <v>0</v>
      </c>
      <c r="FR372" s="122"/>
      <c r="FS372" s="122"/>
      <c r="FT372" s="51"/>
      <c r="FU372" s="50"/>
      <c r="FV372" s="51"/>
      <c r="FW372" s="50"/>
      <c r="FX372" s="50"/>
      <c r="FY372" s="50"/>
      <c r="FZ372" s="50"/>
      <c r="GA372" s="50"/>
      <c r="GB372" s="51"/>
      <c r="GC372" s="52"/>
      <c r="GD372" s="53">
        <f>GF372+GH372+GJ372+GL372+GN372</f>
        <v>0</v>
      </c>
      <c r="GE372" s="51"/>
      <c r="GF372" s="50"/>
      <c r="GG372" s="51"/>
      <c r="GH372" s="50"/>
      <c r="GI372" s="51"/>
      <c r="GJ372" s="50"/>
      <c r="GK372" s="50"/>
      <c r="GL372" s="50"/>
      <c r="GM372" s="51"/>
      <c r="GN372" s="52"/>
      <c r="GO372" s="48">
        <f>GQ372+GS372+GU372+GW372+GY372+HA372+HC372</f>
        <v>0</v>
      </c>
      <c r="GP372" s="125"/>
      <c r="GQ372" s="125"/>
      <c r="GR372" s="51"/>
      <c r="GS372" s="50"/>
      <c r="GT372" s="51"/>
      <c r="GU372" s="50"/>
      <c r="GV372" s="50"/>
      <c r="GW372" s="50"/>
      <c r="GX372" s="50"/>
      <c r="GY372" s="50"/>
      <c r="GZ372" s="50"/>
      <c r="HA372" s="50"/>
      <c r="HB372" s="51"/>
      <c r="HC372" s="52"/>
      <c r="HD372" s="48">
        <f t="shared" si="210"/>
        <v>0</v>
      </c>
      <c r="HE372" s="125"/>
      <c r="HF372" s="125"/>
      <c r="HG372" s="51"/>
      <c r="HH372" s="50"/>
      <c r="HI372" s="51"/>
      <c r="HJ372" s="50"/>
      <c r="HK372" s="50"/>
      <c r="HL372" s="50"/>
      <c r="HM372" s="50"/>
      <c r="HN372" s="50"/>
      <c r="HO372" s="50"/>
      <c r="HP372" s="50"/>
      <c r="HQ372" s="51"/>
      <c r="HR372" s="52"/>
      <c r="HS372" s="48">
        <f t="shared" si="222"/>
        <v>0</v>
      </c>
      <c r="HT372" s="136"/>
      <c r="HU372" s="140"/>
      <c r="HV372" s="51"/>
      <c r="HW372" s="50"/>
      <c r="HX372" s="51"/>
      <c r="HY372" s="50"/>
      <c r="HZ372" s="51"/>
      <c r="IA372" s="50"/>
      <c r="IB372" s="51"/>
      <c r="IC372" s="50"/>
      <c r="ID372" s="51"/>
      <c r="IE372" s="50"/>
      <c r="IF372" s="129"/>
      <c r="IG372" s="50"/>
      <c r="IH372" s="129"/>
      <c r="II372" s="50"/>
      <c r="IJ372" s="51"/>
      <c r="IK372" s="52"/>
      <c r="IL372" s="48">
        <f t="shared" si="225"/>
        <v>0</v>
      </c>
      <c r="IM372" s="136"/>
      <c r="IN372" s="140"/>
      <c r="IO372" s="51"/>
      <c r="IP372" s="52"/>
      <c r="IQ372" s="48">
        <f t="shared" si="220"/>
        <v>0</v>
      </c>
      <c r="IR372" s="51"/>
      <c r="IS372" s="52"/>
      <c r="IT372" s="48">
        <f t="shared" si="208"/>
        <v>0</v>
      </c>
      <c r="IU372" s="136"/>
      <c r="IV372" s="140"/>
      <c r="IW372" s="51"/>
      <c r="IX372" s="50"/>
      <c r="IY372" s="51"/>
      <c r="IZ372" s="50"/>
      <c r="JA372" s="129"/>
      <c r="JB372" s="50"/>
      <c r="JC372" s="51"/>
      <c r="JD372" s="50"/>
      <c r="JE372" s="51"/>
      <c r="JF372" s="50"/>
      <c r="JG372" s="51"/>
      <c r="JH372" s="52"/>
      <c r="JI372" s="48">
        <f t="shared" si="223"/>
        <v>0</v>
      </c>
      <c r="JJ372" s="136"/>
      <c r="JK372" s="140"/>
      <c r="JL372" s="51"/>
      <c r="JM372" s="50"/>
      <c r="JN372" s="51"/>
      <c r="JO372" s="52"/>
      <c r="JP372" s="48">
        <f t="shared" si="221"/>
        <v>0</v>
      </c>
      <c r="JQ372" s="51"/>
      <c r="JR372" s="52"/>
    </row>
    <row r="373" spans="2:278" ht="15" hidden="1" customHeight="1" x14ac:dyDescent="0.3">
      <c r="B373" s="37">
        <v>7391</v>
      </c>
      <c r="C373" s="30" t="s">
        <v>864</v>
      </c>
      <c r="D373" s="38">
        <v>2008</v>
      </c>
      <c r="E373" s="62">
        <f t="shared" si="214"/>
        <v>0</v>
      </c>
      <c r="F373" s="47" t="s">
        <v>411</v>
      </c>
      <c r="G373" s="47"/>
      <c r="H373" s="47" t="s">
        <v>493</v>
      </c>
      <c r="I373" s="47" t="s">
        <v>496</v>
      </c>
      <c r="J373" s="48">
        <f t="shared" si="209"/>
        <v>0</v>
      </c>
      <c r="K373" s="49"/>
      <c r="L373" s="50"/>
      <c r="M373" s="51"/>
      <c r="N373" s="50"/>
      <c r="O373" s="51"/>
      <c r="P373" s="52"/>
      <c r="Q373" s="48">
        <f t="shared" si="215"/>
        <v>0</v>
      </c>
      <c r="R373" s="49"/>
      <c r="S373" s="52"/>
      <c r="T373" s="48">
        <f t="shared" si="216"/>
        <v>0</v>
      </c>
      <c r="U373" s="49"/>
      <c r="V373" s="50"/>
      <c r="W373" s="51"/>
      <c r="X373" s="52"/>
      <c r="Y373" s="53">
        <f t="shared" si="230"/>
        <v>0</v>
      </c>
      <c r="Z373" s="105"/>
      <c r="AA373" s="55"/>
      <c r="AB373" s="105"/>
      <c r="AC373" s="55"/>
      <c r="AD373" s="105"/>
      <c r="AE373" s="55"/>
      <c r="AF373" s="105"/>
      <c r="AG373" s="55"/>
      <c r="AH373" s="105"/>
      <c r="AI373" s="55"/>
      <c r="AJ373" s="105"/>
      <c r="AK373" s="55"/>
      <c r="AL373" s="105"/>
      <c r="AM373" s="55"/>
      <c r="AN373" s="105"/>
      <c r="AO373" s="88"/>
      <c r="AP373" s="95">
        <f t="shared" si="217"/>
        <v>0</v>
      </c>
      <c r="AQ373" s="97"/>
      <c r="AR373" s="92"/>
      <c r="AS373" s="89"/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>
        <f t="shared" si="228"/>
        <v>0</v>
      </c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226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/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/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>
        <f t="shared" si="218"/>
        <v>0</v>
      </c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219"/>
        <v>0</v>
      </c>
      <c r="EZ373" s="51"/>
      <c r="FA373" s="50"/>
      <c r="FB373" s="51"/>
      <c r="FC373" s="52"/>
      <c r="FD373" s="53">
        <f t="shared" si="227"/>
        <v>0</v>
      </c>
      <c r="FE373" s="51"/>
      <c r="FF373" s="50"/>
      <c r="FG373" s="51"/>
      <c r="FH373" s="50"/>
      <c r="FI373" s="51"/>
      <c r="FJ373" s="50"/>
      <c r="FK373" s="51"/>
      <c r="FL373" s="50"/>
      <c r="FM373" s="51"/>
      <c r="FN373" s="50"/>
      <c r="FO373" s="51"/>
      <c r="FP373" s="52"/>
      <c r="FQ373" s="53">
        <f t="shared" si="229"/>
        <v>0</v>
      </c>
      <c r="FR373" s="153"/>
      <c r="FS373" s="150"/>
      <c r="FT373" s="51"/>
      <c r="FU373" s="50"/>
      <c r="FV373" s="51"/>
      <c r="FW373" s="50"/>
      <c r="FX373" s="51"/>
      <c r="FY373" s="50"/>
      <c r="FZ373" s="51"/>
      <c r="GA373" s="50"/>
      <c r="GB373" s="51"/>
      <c r="GC373" s="52"/>
      <c r="GD373" s="53"/>
      <c r="GE373" s="51"/>
      <c r="GF373" s="50"/>
      <c r="GG373" s="51"/>
      <c r="GH373" s="50"/>
      <c r="GI373" s="51"/>
      <c r="GJ373" s="50"/>
      <c r="GK373" s="51"/>
      <c r="GL373" s="50"/>
      <c r="GM373" s="18"/>
      <c r="GN373" s="111"/>
      <c r="GO373" s="48"/>
      <c r="GP373" s="136"/>
      <c r="GQ373" s="140"/>
      <c r="GR373" s="51"/>
      <c r="GS373" s="50"/>
      <c r="GT373" s="51"/>
      <c r="GU373" s="50"/>
      <c r="GV373" s="129"/>
      <c r="GW373" s="50"/>
      <c r="GX373" s="51"/>
      <c r="GY373" s="50"/>
      <c r="GZ373" s="51"/>
      <c r="HA373" s="50"/>
      <c r="HB373" s="51"/>
      <c r="HC373" s="52"/>
      <c r="HD373" s="48">
        <f t="shared" si="210"/>
        <v>0</v>
      </c>
      <c r="HE373" s="136"/>
      <c r="HF373" s="140"/>
      <c r="HG373" s="51"/>
      <c r="HH373" s="50"/>
      <c r="HI373" s="51"/>
      <c r="HJ373" s="50"/>
      <c r="HK373" s="129"/>
      <c r="HL373" s="50"/>
      <c r="HM373" s="51"/>
      <c r="HN373" s="50"/>
      <c r="HO373" s="51"/>
      <c r="HP373" s="50"/>
      <c r="HQ373" s="51"/>
      <c r="HR373" s="52"/>
      <c r="HS373" s="48">
        <f t="shared" si="222"/>
        <v>0</v>
      </c>
      <c r="HT373" s="136"/>
      <c r="HU373" s="140"/>
      <c r="HV373" s="51"/>
      <c r="HW373" s="50"/>
      <c r="HX373" s="51"/>
      <c r="HY373" s="50"/>
      <c r="HZ373" s="129"/>
      <c r="IA373" s="50"/>
      <c r="IB373" s="51"/>
      <c r="IC373" s="50"/>
      <c r="ID373" s="51"/>
      <c r="IE373" s="50"/>
      <c r="IF373" s="129"/>
      <c r="IG373" s="50"/>
      <c r="IH373" s="129"/>
      <c r="II373" s="50"/>
      <c r="IJ373" s="51"/>
      <c r="IK373" s="52"/>
      <c r="IL373" s="48">
        <f t="shared" si="225"/>
        <v>0</v>
      </c>
      <c r="IM373" s="136"/>
      <c r="IN373" s="140"/>
      <c r="IO373" s="51"/>
      <c r="IP373" s="52"/>
      <c r="IQ373" s="48">
        <f t="shared" si="220"/>
        <v>0</v>
      </c>
      <c r="IR373" s="51"/>
      <c r="IS373" s="52"/>
      <c r="IT373" s="48">
        <f t="shared" ref="IT373:IT436" si="231">IV373+IX373+IZ373+JB373+JD373+JF373+JH373</f>
        <v>0</v>
      </c>
      <c r="IU373" s="136"/>
      <c r="IV373" s="140"/>
      <c r="IW373" s="51"/>
      <c r="IX373" s="50"/>
      <c r="IY373" s="129"/>
      <c r="IZ373" s="50"/>
      <c r="JA373" s="129"/>
      <c r="JB373" s="50"/>
      <c r="JC373" s="51"/>
      <c r="JD373" s="50"/>
      <c r="JE373" s="51"/>
      <c r="JF373" s="50"/>
      <c r="JG373" s="51"/>
      <c r="JH373" s="52"/>
      <c r="JI373" s="48">
        <f t="shared" si="223"/>
        <v>0</v>
      </c>
      <c r="JJ373" s="136"/>
      <c r="JK373" s="140"/>
      <c r="JL373" s="129"/>
      <c r="JM373" s="50"/>
      <c r="JN373" s="51"/>
      <c r="JO373" s="52"/>
      <c r="JP373" s="48">
        <f t="shared" si="221"/>
        <v>0</v>
      </c>
      <c r="JQ373" s="51"/>
      <c r="JR373" s="52"/>
    </row>
    <row r="374" spans="2:278" ht="15" hidden="1" customHeight="1" x14ac:dyDescent="0.3">
      <c r="B374" s="37">
        <v>4160</v>
      </c>
      <c r="C374" s="30" t="s">
        <v>159</v>
      </c>
      <c r="D374" s="38">
        <v>2003</v>
      </c>
      <c r="E374" s="62">
        <f t="shared" si="214"/>
        <v>0</v>
      </c>
      <c r="F374" s="47"/>
      <c r="G374" s="47"/>
      <c r="H374" s="47"/>
      <c r="I374" s="47"/>
      <c r="J374" s="48">
        <f t="shared" ref="J374:J437" si="232">L374+N374+P374</f>
        <v>0</v>
      </c>
      <c r="K374" s="49"/>
      <c r="L374" s="50"/>
      <c r="M374" s="51"/>
      <c r="N374" s="50"/>
      <c r="O374" s="51"/>
      <c r="P374" s="52"/>
      <c r="Q374" s="48">
        <f t="shared" si="215"/>
        <v>0</v>
      </c>
      <c r="R374" s="49"/>
      <c r="S374" s="52"/>
      <c r="T374" s="48">
        <f t="shared" si="216"/>
        <v>0</v>
      </c>
      <c r="U374" s="49"/>
      <c r="V374" s="50"/>
      <c r="W374" s="51"/>
      <c r="X374" s="52"/>
      <c r="Y374" s="53">
        <f t="shared" si="230"/>
        <v>0</v>
      </c>
      <c r="Z374" s="105"/>
      <c r="AA374" s="55"/>
      <c r="AB374" s="105"/>
      <c r="AC374" s="55"/>
      <c r="AD374" s="105"/>
      <c r="AE374" s="55"/>
      <c r="AF374" s="105"/>
      <c r="AG374" s="55"/>
      <c r="AH374" s="148"/>
      <c r="AI374" s="55"/>
      <c r="AJ374" s="105"/>
      <c r="AK374" s="55"/>
      <c r="AL374" s="117"/>
      <c r="AM374" s="55"/>
      <c r="AN374" s="105"/>
      <c r="AO374" s="88"/>
      <c r="AP374" s="95">
        <f t="shared" si="217"/>
        <v>0</v>
      </c>
      <c r="AQ374" s="97"/>
      <c r="AR374" s="92"/>
      <c r="AS374" s="89">
        <f t="shared" ref="AS374:AS382" si="233">AU374+AW374+AY374+BA374+BC374</f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>
        <f t="shared" si="228"/>
        <v>0</v>
      </c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226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 t="shared" ref="CH374:CH382" si="234">CJ374+CL374+CN374+CP374+CR374+CT374</f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 t="shared" ref="CU374:CU382" si="235">CW374+CY374+DA374+DC374+DE374</f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>
        <f t="shared" si="218"/>
        <v>0</v>
      </c>
      <c r="DG374" s="51"/>
      <c r="DH374" s="50"/>
      <c r="DI374" s="51"/>
      <c r="DJ374" s="50"/>
      <c r="DK374" s="51"/>
      <c r="DL374" s="52"/>
      <c r="DM374" s="53">
        <f t="shared" ref="DM374:DM382" si="236">DO374+DQ374+DS374+DU374+DW374+DY374+EA374+EC374</f>
        <v>0</v>
      </c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>
        <f t="shared" ref="ED374:ED382" si="237">EF374+EH374+EJ374+EL374+EN374+EP374+ER374+ET374+EV374+EX374</f>
        <v>0</v>
      </c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0"/>
      <c r="ET374" s="50"/>
      <c r="EU374" s="50"/>
      <c r="EV374" s="50"/>
      <c r="EW374" s="51"/>
      <c r="EX374" s="52"/>
      <c r="EY374" s="53">
        <f t="shared" si="219"/>
        <v>0</v>
      </c>
      <c r="EZ374" s="51"/>
      <c r="FA374" s="50"/>
      <c r="FB374" s="51"/>
      <c r="FC374" s="52"/>
      <c r="FD374" s="53">
        <f t="shared" si="227"/>
        <v>0</v>
      </c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>
        <f t="shared" si="229"/>
        <v>0</v>
      </c>
      <c r="FR374" s="122"/>
      <c r="FS374" s="122"/>
      <c r="FT374" s="51"/>
      <c r="FU374" s="50"/>
      <c r="FV374" s="51"/>
      <c r="FW374" s="50"/>
      <c r="FX374" s="50"/>
      <c r="FY374" s="50"/>
      <c r="FZ374" s="50"/>
      <c r="GA374" s="50"/>
      <c r="GB374" s="51"/>
      <c r="GC374" s="52"/>
      <c r="GD374" s="53">
        <f t="shared" ref="GD374:GD382" si="238">GF374+GH374+GJ374+GL374+GN374</f>
        <v>0</v>
      </c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>
        <f t="shared" ref="GO374:GO382" si="239">GQ374+GS374+GU374+GW374+GY374+HA374+HC374</f>
        <v>0</v>
      </c>
      <c r="GP374" s="136"/>
      <c r="GQ374" s="140"/>
      <c r="GR374" s="51"/>
      <c r="GS374" s="50"/>
      <c r="GT374" s="51"/>
      <c r="GU374" s="50"/>
      <c r="GV374" s="129"/>
      <c r="GW374" s="50"/>
      <c r="GX374" s="51"/>
      <c r="GY374" s="50"/>
      <c r="GZ374" s="51"/>
      <c r="HA374" s="50"/>
      <c r="HB374" s="51"/>
      <c r="HC374" s="52"/>
      <c r="HD374" s="48">
        <f t="shared" si="210"/>
        <v>0</v>
      </c>
      <c r="HE374" s="136"/>
      <c r="HF374" s="140"/>
      <c r="HG374" s="51"/>
      <c r="HH374" s="50"/>
      <c r="HI374" s="51"/>
      <c r="HJ374" s="50"/>
      <c r="HK374" s="129"/>
      <c r="HL374" s="50"/>
      <c r="HM374" s="51"/>
      <c r="HN374" s="50"/>
      <c r="HO374" s="51"/>
      <c r="HP374" s="50"/>
      <c r="HQ374" s="51"/>
      <c r="HR374" s="52"/>
      <c r="HS374" s="48">
        <f t="shared" si="222"/>
        <v>0</v>
      </c>
      <c r="HT374" s="136"/>
      <c r="HU374" s="140"/>
      <c r="HV374" s="51"/>
      <c r="HW374" s="50"/>
      <c r="HX374" s="51"/>
      <c r="HY374" s="50"/>
      <c r="HZ374" s="129"/>
      <c r="IA374" s="50"/>
      <c r="IB374" s="51"/>
      <c r="IC374" s="50"/>
      <c r="ID374" s="51"/>
      <c r="IE374" s="50"/>
      <c r="IF374" s="129"/>
      <c r="IG374" s="50"/>
      <c r="IH374" s="129"/>
      <c r="II374" s="50"/>
      <c r="IJ374" s="51"/>
      <c r="IK374" s="52"/>
      <c r="IL374" s="48">
        <f t="shared" si="225"/>
        <v>0</v>
      </c>
      <c r="IM374" s="136"/>
      <c r="IN374" s="140"/>
      <c r="IO374" s="51"/>
      <c r="IP374" s="52"/>
      <c r="IQ374" s="48">
        <f t="shared" si="220"/>
        <v>0</v>
      </c>
      <c r="IR374" s="51"/>
      <c r="IS374" s="52"/>
      <c r="IT374" s="48">
        <f t="shared" si="231"/>
        <v>0</v>
      </c>
      <c r="IU374" s="136"/>
      <c r="IV374" s="140"/>
      <c r="IW374" s="51"/>
      <c r="IX374" s="50"/>
      <c r="IY374" s="129"/>
      <c r="IZ374" s="50"/>
      <c r="JA374" s="129"/>
      <c r="JB374" s="50"/>
      <c r="JC374" s="51"/>
      <c r="JD374" s="50"/>
      <c r="JE374" s="51"/>
      <c r="JF374" s="50"/>
      <c r="JG374" s="51"/>
      <c r="JH374" s="52"/>
      <c r="JI374" s="48">
        <f t="shared" si="223"/>
        <v>0</v>
      </c>
      <c r="JJ374" s="136"/>
      <c r="JK374" s="140"/>
      <c r="JL374" s="129"/>
      <c r="JM374" s="50"/>
      <c r="JN374" s="51"/>
      <c r="JO374" s="52"/>
      <c r="JP374" s="48">
        <f t="shared" si="221"/>
        <v>0</v>
      </c>
      <c r="JQ374" s="51"/>
      <c r="JR374" s="52"/>
    </row>
    <row r="375" spans="2:278" ht="15" hidden="1" customHeight="1" x14ac:dyDescent="0.3">
      <c r="B375" s="37">
        <v>5386</v>
      </c>
      <c r="C375" s="30" t="s">
        <v>358</v>
      </c>
      <c r="D375" s="38">
        <v>2004</v>
      </c>
      <c r="E375" s="62">
        <f t="shared" si="214"/>
        <v>0</v>
      </c>
      <c r="F375" s="47"/>
      <c r="G375" s="47"/>
      <c r="H375" s="47"/>
      <c r="I375" s="47"/>
      <c r="J375" s="48">
        <f t="shared" si="232"/>
        <v>0</v>
      </c>
      <c r="K375" s="49"/>
      <c r="L375" s="50"/>
      <c r="M375" s="51"/>
      <c r="N375" s="50"/>
      <c r="O375" s="51"/>
      <c r="P375" s="52"/>
      <c r="Q375" s="48">
        <f t="shared" si="215"/>
        <v>0</v>
      </c>
      <c r="R375" s="49"/>
      <c r="S375" s="52"/>
      <c r="T375" s="48">
        <f t="shared" si="216"/>
        <v>0</v>
      </c>
      <c r="U375" s="49"/>
      <c r="V375" s="50"/>
      <c r="W375" s="51"/>
      <c r="X375" s="52"/>
      <c r="Y375" s="53">
        <f t="shared" si="230"/>
        <v>0</v>
      </c>
      <c r="Z375" s="105"/>
      <c r="AA375" s="55"/>
      <c r="AB375" s="105"/>
      <c r="AC375" s="55"/>
      <c r="AD375" s="105"/>
      <c r="AE375" s="55"/>
      <c r="AF375" s="117"/>
      <c r="AG375" s="55"/>
      <c r="AH375" s="105"/>
      <c r="AI375" s="55"/>
      <c r="AJ375" s="105"/>
      <c r="AK375" s="55"/>
      <c r="AL375" s="117"/>
      <c r="AM375" s="55"/>
      <c r="AN375" s="105"/>
      <c r="AO375" s="88"/>
      <c r="AP375" s="95">
        <f t="shared" si="217"/>
        <v>0</v>
      </c>
      <c r="AQ375" s="97"/>
      <c r="AR375" s="92"/>
      <c r="AS375" s="89">
        <f t="shared" si="233"/>
        <v>0</v>
      </c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>
        <f t="shared" si="228"/>
        <v>0</v>
      </c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>
        <f t="shared" si="226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>
        <f t="shared" si="234"/>
        <v>0</v>
      </c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>
        <f t="shared" si="235"/>
        <v>0</v>
      </c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>
        <f t="shared" si="218"/>
        <v>0</v>
      </c>
      <c r="DG375" s="51"/>
      <c r="DH375" s="50"/>
      <c r="DI375" s="51"/>
      <c r="DJ375" s="50"/>
      <c r="DK375" s="51"/>
      <c r="DL375" s="52"/>
      <c r="DM375" s="53">
        <f t="shared" si="236"/>
        <v>0</v>
      </c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>
        <f t="shared" si="237"/>
        <v>0</v>
      </c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219"/>
        <v>0</v>
      </c>
      <c r="EZ375" s="51"/>
      <c r="FA375" s="50"/>
      <c r="FB375" s="51"/>
      <c r="FC375" s="52"/>
      <c r="FD375" s="53">
        <f t="shared" si="227"/>
        <v>0</v>
      </c>
      <c r="FE375" s="51"/>
      <c r="FF375" s="50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>
        <f t="shared" si="229"/>
        <v>0</v>
      </c>
      <c r="FR375" s="122"/>
      <c r="FS375" s="122"/>
      <c r="FT375" s="51"/>
      <c r="FU375" s="50"/>
      <c r="FV375" s="51"/>
      <c r="FW375" s="50"/>
      <c r="FX375" s="50"/>
      <c r="FY375" s="50"/>
      <c r="FZ375" s="50"/>
      <c r="GA375" s="50"/>
      <c r="GB375" s="51"/>
      <c r="GC375" s="52"/>
      <c r="GD375" s="53">
        <f t="shared" si="238"/>
        <v>0</v>
      </c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>
        <f t="shared" si="239"/>
        <v>0</v>
      </c>
      <c r="GP375" s="136"/>
      <c r="GQ375" s="140"/>
      <c r="GR375" s="51"/>
      <c r="GS375" s="50"/>
      <c r="GT375" s="51"/>
      <c r="GU375" s="50"/>
      <c r="GV375" s="129"/>
      <c r="GW375" s="50"/>
      <c r="GX375" s="51"/>
      <c r="GY375" s="50"/>
      <c r="GZ375" s="51"/>
      <c r="HA375" s="50"/>
      <c r="HB375" s="51"/>
      <c r="HC375" s="52"/>
      <c r="HD375" s="48">
        <f t="shared" si="210"/>
        <v>0</v>
      </c>
      <c r="HE375" s="136"/>
      <c r="HF375" s="140"/>
      <c r="HG375" s="51"/>
      <c r="HH375" s="50"/>
      <c r="HI375" s="51"/>
      <c r="HJ375" s="50"/>
      <c r="HK375" s="129"/>
      <c r="HL375" s="50"/>
      <c r="HM375" s="51"/>
      <c r="HN375" s="50"/>
      <c r="HO375" s="51"/>
      <c r="HP375" s="50"/>
      <c r="HQ375" s="51"/>
      <c r="HR375" s="52"/>
      <c r="HS375" s="48">
        <f t="shared" si="222"/>
        <v>0</v>
      </c>
      <c r="HT375" s="136"/>
      <c r="HU375" s="140"/>
      <c r="HV375" s="51"/>
      <c r="HW375" s="50"/>
      <c r="HX375" s="51"/>
      <c r="HY375" s="50"/>
      <c r="HZ375" s="129"/>
      <c r="IA375" s="50"/>
      <c r="IB375" s="51"/>
      <c r="IC375" s="50"/>
      <c r="ID375" s="51"/>
      <c r="IE375" s="50"/>
      <c r="IF375" s="129"/>
      <c r="IG375" s="50"/>
      <c r="IH375" s="129"/>
      <c r="II375" s="50"/>
      <c r="IJ375" s="51"/>
      <c r="IK375" s="52"/>
      <c r="IL375" s="48">
        <f t="shared" si="225"/>
        <v>0</v>
      </c>
      <c r="IM375" s="136"/>
      <c r="IN375" s="140"/>
      <c r="IO375" s="51"/>
      <c r="IP375" s="52"/>
      <c r="IQ375" s="48">
        <f t="shared" si="220"/>
        <v>0</v>
      </c>
      <c r="IR375" s="51"/>
      <c r="IS375" s="52"/>
      <c r="IT375" s="48">
        <f t="shared" si="231"/>
        <v>0</v>
      </c>
      <c r="IU375" s="136"/>
      <c r="IV375" s="140"/>
      <c r="IW375" s="51"/>
      <c r="IX375" s="50"/>
      <c r="IY375" s="129"/>
      <c r="IZ375" s="50"/>
      <c r="JA375" s="129"/>
      <c r="JB375" s="50"/>
      <c r="JC375" s="51"/>
      <c r="JD375" s="50"/>
      <c r="JE375" s="51"/>
      <c r="JF375" s="50"/>
      <c r="JG375" s="51"/>
      <c r="JH375" s="52"/>
      <c r="JI375" s="48">
        <f t="shared" si="223"/>
        <v>0</v>
      </c>
      <c r="JJ375" s="136"/>
      <c r="JK375" s="140"/>
      <c r="JL375" s="129"/>
      <c r="JM375" s="50"/>
      <c r="JN375" s="51"/>
      <c r="JO375" s="52"/>
      <c r="JP375" s="48">
        <f t="shared" si="221"/>
        <v>0</v>
      </c>
      <c r="JQ375" s="51"/>
      <c r="JR375" s="52"/>
    </row>
    <row r="376" spans="2:278" ht="15" hidden="1" customHeight="1" x14ac:dyDescent="0.3">
      <c r="B376" s="37">
        <v>5983</v>
      </c>
      <c r="C376" s="30" t="s">
        <v>126</v>
      </c>
      <c r="D376" s="38">
        <v>2006</v>
      </c>
      <c r="E376" s="62">
        <f t="shared" si="214"/>
        <v>0</v>
      </c>
      <c r="F376" s="47"/>
      <c r="G376" s="47"/>
      <c r="H376" s="47"/>
      <c r="I376" s="47"/>
      <c r="J376" s="48">
        <f t="shared" si="232"/>
        <v>0</v>
      </c>
      <c r="K376" s="49"/>
      <c r="L376" s="50"/>
      <c r="M376" s="51"/>
      <c r="N376" s="50"/>
      <c r="O376" s="51"/>
      <c r="P376" s="52"/>
      <c r="Q376" s="48">
        <f t="shared" si="215"/>
        <v>0</v>
      </c>
      <c r="R376" s="49"/>
      <c r="S376" s="52"/>
      <c r="T376" s="48">
        <f t="shared" si="216"/>
        <v>0</v>
      </c>
      <c r="U376" s="49"/>
      <c r="V376" s="50"/>
      <c r="W376" s="51"/>
      <c r="X376" s="52"/>
      <c r="Y376" s="53">
        <f t="shared" si="230"/>
        <v>0</v>
      </c>
      <c r="Z376" s="114"/>
      <c r="AA376" s="55"/>
      <c r="AB376" s="114"/>
      <c r="AC376" s="55"/>
      <c r="AD376" s="114"/>
      <c r="AE376" s="55"/>
      <c r="AF376" s="114"/>
      <c r="AG376" s="55"/>
      <c r="AH376" s="114"/>
      <c r="AI376" s="55"/>
      <c r="AJ376" s="114"/>
      <c r="AK376" s="55"/>
      <c r="AL376" s="114"/>
      <c r="AM376" s="55"/>
      <c r="AN376" s="114"/>
      <c r="AO376" s="88"/>
      <c r="AP376" s="95">
        <f t="shared" si="217"/>
        <v>0</v>
      </c>
      <c r="AQ376" s="97"/>
      <c r="AR376" s="92"/>
      <c r="AS376" s="89">
        <f t="shared" si="233"/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>
        <f t="shared" si="228"/>
        <v>0</v>
      </c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si="226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si="234"/>
        <v>0</v>
      </c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>
        <f t="shared" si="235"/>
        <v>0</v>
      </c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>
        <f t="shared" si="218"/>
        <v>0</v>
      </c>
      <c r="DG376" s="51"/>
      <c r="DH376" s="50"/>
      <c r="DI376" s="51"/>
      <c r="DJ376" s="50"/>
      <c r="DK376" s="51"/>
      <c r="DL376" s="52"/>
      <c r="DM376" s="53">
        <f t="shared" si="236"/>
        <v>0</v>
      </c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>
        <f t="shared" si="237"/>
        <v>0</v>
      </c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51"/>
      <c r="EP376" s="50"/>
      <c r="EQ376" s="51"/>
      <c r="ER376" s="50"/>
      <c r="ES376" s="50"/>
      <c r="ET376" s="50"/>
      <c r="EU376" s="50"/>
      <c r="EV376" s="50"/>
      <c r="EW376" s="51"/>
      <c r="EX376" s="52"/>
      <c r="EY376" s="53">
        <f t="shared" si="219"/>
        <v>0</v>
      </c>
      <c r="EZ376" s="51"/>
      <c r="FA376" s="50"/>
      <c r="FB376" s="51"/>
      <c r="FC376" s="52"/>
      <c r="FD376" s="53">
        <f t="shared" si="227"/>
        <v>0</v>
      </c>
      <c r="FE376" s="51"/>
      <c r="FF376" s="50"/>
      <c r="FG376" s="51"/>
      <c r="FH376" s="50"/>
      <c r="FI376" s="51"/>
      <c r="FJ376" s="50"/>
      <c r="FK376" s="51"/>
      <c r="FL376" s="50"/>
      <c r="FM376" s="51"/>
      <c r="FN376" s="50"/>
      <c r="FO376" s="51"/>
      <c r="FP376" s="52"/>
      <c r="FQ376" s="53">
        <f t="shared" si="229"/>
        <v>0</v>
      </c>
      <c r="FR376" s="122"/>
      <c r="FS376" s="122"/>
      <c r="FT376" s="51"/>
      <c r="FU376" s="50"/>
      <c r="FV376" s="51"/>
      <c r="FW376" s="50"/>
      <c r="FX376" s="50"/>
      <c r="FY376" s="50"/>
      <c r="FZ376" s="50"/>
      <c r="GA376" s="50"/>
      <c r="GB376" s="51"/>
      <c r="GC376" s="52"/>
      <c r="GD376" s="53">
        <f t="shared" si="238"/>
        <v>0</v>
      </c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>
        <f t="shared" si="239"/>
        <v>0</v>
      </c>
      <c r="GP376" s="136"/>
      <c r="GQ376" s="140"/>
      <c r="GR376" s="51"/>
      <c r="GS376" s="50"/>
      <c r="GT376" s="51"/>
      <c r="GU376" s="50"/>
      <c r="GV376" s="129"/>
      <c r="GW376" s="50"/>
      <c r="GX376" s="51"/>
      <c r="GY376" s="50"/>
      <c r="GZ376" s="51"/>
      <c r="HA376" s="50"/>
      <c r="HB376" s="51"/>
      <c r="HC376" s="52"/>
      <c r="HD376" s="48">
        <f t="shared" si="210"/>
        <v>0</v>
      </c>
      <c r="HE376" s="136"/>
      <c r="HF376" s="140"/>
      <c r="HG376" s="51"/>
      <c r="HH376" s="50"/>
      <c r="HI376" s="51"/>
      <c r="HJ376" s="50"/>
      <c r="HK376" s="129"/>
      <c r="HL376" s="50"/>
      <c r="HM376" s="51"/>
      <c r="HN376" s="50"/>
      <c r="HO376" s="51"/>
      <c r="HP376" s="50"/>
      <c r="HQ376" s="51"/>
      <c r="HR376" s="52"/>
      <c r="HS376" s="48">
        <f t="shared" si="222"/>
        <v>0</v>
      </c>
      <c r="HT376" s="136"/>
      <c r="HU376" s="140"/>
      <c r="HV376" s="51"/>
      <c r="HW376" s="50"/>
      <c r="HX376" s="51"/>
      <c r="HY376" s="50"/>
      <c r="HZ376" s="129"/>
      <c r="IA376" s="50"/>
      <c r="IB376" s="51"/>
      <c r="IC376" s="50"/>
      <c r="ID376" s="51"/>
      <c r="IE376" s="50"/>
      <c r="IF376" s="129"/>
      <c r="IG376" s="50"/>
      <c r="IH376" s="129"/>
      <c r="II376" s="50"/>
      <c r="IJ376" s="51"/>
      <c r="IK376" s="52"/>
      <c r="IL376" s="48">
        <f t="shared" si="225"/>
        <v>0</v>
      </c>
      <c r="IM376" s="136"/>
      <c r="IN376" s="140"/>
      <c r="IO376" s="51"/>
      <c r="IP376" s="52"/>
      <c r="IQ376" s="48">
        <f t="shared" si="220"/>
        <v>0</v>
      </c>
      <c r="IR376" s="51"/>
      <c r="IS376" s="52"/>
      <c r="IT376" s="48">
        <f t="shared" si="231"/>
        <v>0</v>
      </c>
      <c r="IU376" s="136"/>
      <c r="IV376" s="140"/>
      <c r="IW376" s="51"/>
      <c r="IX376" s="50"/>
      <c r="IY376" s="129"/>
      <c r="IZ376" s="50"/>
      <c r="JA376" s="129"/>
      <c r="JB376" s="50"/>
      <c r="JC376" s="51"/>
      <c r="JD376" s="50"/>
      <c r="JE376" s="51"/>
      <c r="JF376" s="50"/>
      <c r="JG376" s="51"/>
      <c r="JH376" s="52"/>
      <c r="JI376" s="48">
        <f t="shared" si="223"/>
        <v>0</v>
      </c>
      <c r="JJ376" s="136"/>
      <c r="JK376" s="140"/>
      <c r="JL376" s="129"/>
      <c r="JM376" s="50"/>
      <c r="JN376" s="51"/>
      <c r="JO376" s="52"/>
      <c r="JP376" s="48">
        <f t="shared" si="221"/>
        <v>0</v>
      </c>
      <c r="JQ376" s="51"/>
      <c r="JR376" s="52"/>
    </row>
    <row r="377" spans="2:278" ht="15" hidden="1" customHeight="1" x14ac:dyDescent="0.3">
      <c r="B377" s="37">
        <v>6221</v>
      </c>
      <c r="C377" s="30" t="s">
        <v>345</v>
      </c>
      <c r="D377" s="38">
        <v>2006</v>
      </c>
      <c r="E377" s="62">
        <f t="shared" si="214"/>
        <v>0</v>
      </c>
      <c r="F377" s="47"/>
      <c r="G377" s="47"/>
      <c r="H377" s="47"/>
      <c r="I377" s="47"/>
      <c r="J377" s="48">
        <f t="shared" si="232"/>
        <v>0</v>
      </c>
      <c r="K377" s="49"/>
      <c r="L377" s="50"/>
      <c r="M377" s="51"/>
      <c r="N377" s="50"/>
      <c r="O377" s="51"/>
      <c r="P377" s="52"/>
      <c r="Q377" s="48">
        <f t="shared" si="215"/>
        <v>0</v>
      </c>
      <c r="R377" s="49"/>
      <c r="S377" s="52"/>
      <c r="T377" s="48">
        <f t="shared" si="216"/>
        <v>0</v>
      </c>
      <c r="U377" s="49"/>
      <c r="V377" s="50"/>
      <c r="W377" s="51"/>
      <c r="X377" s="52"/>
      <c r="Y377" s="53">
        <f t="shared" si="230"/>
        <v>0</v>
      </c>
      <c r="Z377" s="114"/>
      <c r="AA377" s="55"/>
      <c r="AB377" s="114"/>
      <c r="AC377" s="55"/>
      <c r="AD377" s="114"/>
      <c r="AE377" s="55"/>
      <c r="AF377" s="114"/>
      <c r="AG377" s="55"/>
      <c r="AH377" s="114"/>
      <c r="AI377" s="55"/>
      <c r="AJ377" s="114"/>
      <c r="AK377" s="55"/>
      <c r="AL377" s="114"/>
      <c r="AM377" s="55"/>
      <c r="AN377" s="114"/>
      <c r="AO377" s="88"/>
      <c r="AP377" s="95">
        <f t="shared" si="217"/>
        <v>0</v>
      </c>
      <c r="AQ377" s="97"/>
      <c r="AR377" s="92"/>
      <c r="AS377" s="89">
        <f t="shared" si="233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>
        <f t="shared" si="228"/>
        <v>0</v>
      </c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226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234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235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>
        <f t="shared" si="218"/>
        <v>0</v>
      </c>
      <c r="DG377" s="51"/>
      <c r="DH377" s="50"/>
      <c r="DI377" s="51"/>
      <c r="DJ377" s="50"/>
      <c r="DK377" s="51"/>
      <c r="DL377" s="52"/>
      <c r="DM377" s="53">
        <f t="shared" si="236"/>
        <v>0</v>
      </c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>
        <f t="shared" si="237"/>
        <v>0</v>
      </c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219"/>
        <v>0</v>
      </c>
      <c r="EZ377" s="51"/>
      <c r="FA377" s="50"/>
      <c r="FB377" s="51"/>
      <c r="FC377" s="52"/>
      <c r="FD377" s="53">
        <f t="shared" si="227"/>
        <v>0</v>
      </c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>
        <f t="shared" si="229"/>
        <v>0</v>
      </c>
      <c r="FR377" s="122"/>
      <c r="FS377" s="122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>
        <f t="shared" si="238"/>
        <v>0</v>
      </c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>
        <f t="shared" si="239"/>
        <v>0</v>
      </c>
      <c r="GP377" s="136"/>
      <c r="GQ377" s="140"/>
      <c r="GR377" s="51"/>
      <c r="GS377" s="50"/>
      <c r="GT377" s="51"/>
      <c r="GU377" s="50"/>
      <c r="GV377" s="129"/>
      <c r="GW377" s="50"/>
      <c r="GX377" s="51"/>
      <c r="GY377" s="50"/>
      <c r="GZ377" s="51"/>
      <c r="HA377" s="50"/>
      <c r="HB377" s="51"/>
      <c r="HC377" s="52"/>
      <c r="HD377" s="48">
        <f t="shared" si="210"/>
        <v>0</v>
      </c>
      <c r="HE377" s="136"/>
      <c r="HF377" s="140"/>
      <c r="HG377" s="51"/>
      <c r="HH377" s="50"/>
      <c r="HI377" s="51"/>
      <c r="HJ377" s="50"/>
      <c r="HK377" s="129"/>
      <c r="HL377" s="50"/>
      <c r="HM377" s="51"/>
      <c r="HN377" s="50"/>
      <c r="HO377" s="51"/>
      <c r="HP377" s="50"/>
      <c r="HQ377" s="51"/>
      <c r="HR377" s="52"/>
      <c r="HS377" s="48">
        <f t="shared" si="222"/>
        <v>0</v>
      </c>
      <c r="HT377" s="136"/>
      <c r="HU377" s="140"/>
      <c r="HV377" s="51"/>
      <c r="HW377" s="50"/>
      <c r="HX377" s="51"/>
      <c r="HY377" s="50"/>
      <c r="HZ377" s="129"/>
      <c r="IA377" s="50"/>
      <c r="IB377" s="51"/>
      <c r="IC377" s="50"/>
      <c r="ID377" s="51"/>
      <c r="IE377" s="50"/>
      <c r="IF377" s="129"/>
      <c r="IG377" s="50"/>
      <c r="IH377" s="129"/>
      <c r="II377" s="50"/>
      <c r="IJ377" s="51"/>
      <c r="IK377" s="52"/>
      <c r="IL377" s="48">
        <f t="shared" si="225"/>
        <v>0</v>
      </c>
      <c r="IM377" s="136"/>
      <c r="IN377" s="140"/>
      <c r="IO377" s="51"/>
      <c r="IP377" s="52"/>
      <c r="IQ377" s="48">
        <f t="shared" si="220"/>
        <v>0</v>
      </c>
      <c r="IR377" s="51"/>
      <c r="IS377" s="52"/>
      <c r="IT377" s="48">
        <f t="shared" si="231"/>
        <v>0</v>
      </c>
      <c r="IU377" s="136"/>
      <c r="IV377" s="140"/>
      <c r="IW377" s="51"/>
      <c r="IX377" s="50"/>
      <c r="IY377" s="129"/>
      <c r="IZ377" s="50"/>
      <c r="JA377" s="129"/>
      <c r="JB377" s="50"/>
      <c r="JC377" s="51"/>
      <c r="JD377" s="50"/>
      <c r="JE377" s="51"/>
      <c r="JF377" s="50"/>
      <c r="JG377" s="51"/>
      <c r="JH377" s="52"/>
      <c r="JI377" s="48">
        <f t="shared" si="223"/>
        <v>0</v>
      </c>
      <c r="JJ377" s="136"/>
      <c r="JK377" s="140"/>
      <c r="JL377" s="129"/>
      <c r="JM377" s="50"/>
      <c r="JN377" s="51"/>
      <c r="JO377" s="52"/>
      <c r="JP377" s="48">
        <f t="shared" si="221"/>
        <v>0</v>
      </c>
      <c r="JQ377" s="51"/>
      <c r="JR377" s="52"/>
    </row>
    <row r="378" spans="2:278" ht="15" hidden="1" customHeight="1" x14ac:dyDescent="0.3">
      <c r="B378" s="37">
        <v>5935</v>
      </c>
      <c r="C378" s="30" t="s">
        <v>131</v>
      </c>
      <c r="D378" s="38">
        <v>2006</v>
      </c>
      <c r="E378" s="62">
        <f t="shared" si="214"/>
        <v>0</v>
      </c>
      <c r="F378" s="47"/>
      <c r="G378" s="47"/>
      <c r="H378" s="47"/>
      <c r="I378" s="47"/>
      <c r="J378" s="48">
        <f t="shared" si="232"/>
        <v>0</v>
      </c>
      <c r="K378" s="74"/>
      <c r="L378" s="75"/>
      <c r="M378" s="76"/>
      <c r="N378" s="75"/>
      <c r="O378" s="76"/>
      <c r="P378" s="77"/>
      <c r="Q378" s="48">
        <f t="shared" si="215"/>
        <v>0</v>
      </c>
      <c r="R378" s="74"/>
      <c r="S378" s="77"/>
      <c r="T378" s="48">
        <f t="shared" si="216"/>
        <v>0</v>
      </c>
      <c r="U378" s="74"/>
      <c r="V378" s="75"/>
      <c r="W378" s="76"/>
      <c r="X378" s="77"/>
      <c r="Y378" s="53">
        <f t="shared" si="230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5">
        <f t="shared" si="217"/>
        <v>0</v>
      </c>
      <c r="AQ378" s="97"/>
      <c r="AR378" s="92"/>
      <c r="AS378" s="89">
        <f t="shared" si="233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>
        <f t="shared" si="228"/>
        <v>0</v>
      </c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226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234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235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>
        <f t="shared" si="218"/>
        <v>0</v>
      </c>
      <c r="DG378" s="76"/>
      <c r="DH378" s="75"/>
      <c r="DI378" s="76"/>
      <c r="DJ378" s="75"/>
      <c r="DK378" s="76"/>
      <c r="DL378" s="77"/>
      <c r="DM378" s="53">
        <f t="shared" si="236"/>
        <v>0</v>
      </c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  <c r="ED378" s="53">
        <f t="shared" si="237"/>
        <v>0</v>
      </c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5"/>
      <c r="ET378" s="75"/>
      <c r="EU378" s="75"/>
      <c r="EV378" s="75"/>
      <c r="EW378" s="76"/>
      <c r="EX378" s="77"/>
      <c r="EY378" s="53">
        <f t="shared" si="219"/>
        <v>0</v>
      </c>
      <c r="EZ378" s="76"/>
      <c r="FA378" s="75"/>
      <c r="FB378" s="76"/>
      <c r="FC378" s="77"/>
      <c r="FD378" s="53">
        <f t="shared" si="227"/>
        <v>0</v>
      </c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52"/>
      <c r="FQ378" s="53">
        <f t="shared" si="229"/>
        <v>0</v>
      </c>
      <c r="FR378" s="123"/>
      <c r="FS378" s="123"/>
      <c r="FT378" s="76"/>
      <c r="FU378" s="75"/>
      <c r="FV378" s="76"/>
      <c r="FW378" s="75"/>
      <c r="FX378" s="75"/>
      <c r="FY378" s="75"/>
      <c r="FZ378" s="75"/>
      <c r="GA378" s="75"/>
      <c r="GB378" s="76"/>
      <c r="GC378" s="77"/>
      <c r="GD378" s="53">
        <f t="shared" si="238"/>
        <v>0</v>
      </c>
      <c r="GE378" s="76"/>
      <c r="GF378" s="75"/>
      <c r="GG378" s="76"/>
      <c r="GH378" s="75"/>
      <c r="GI378" s="76"/>
      <c r="GJ378" s="75"/>
      <c r="GK378" s="76"/>
      <c r="GL378" s="75"/>
      <c r="GM378" s="51"/>
      <c r="GN378" s="52"/>
      <c r="GO378" s="48">
        <f t="shared" si="239"/>
        <v>0</v>
      </c>
      <c r="GP378" s="138"/>
      <c r="GQ378" s="142"/>
      <c r="GR378" s="76"/>
      <c r="GS378" s="75"/>
      <c r="GT378" s="76"/>
      <c r="GU378" s="75"/>
      <c r="GV378" s="129"/>
      <c r="GW378" s="50"/>
      <c r="GX378" s="76"/>
      <c r="GY378" s="75"/>
      <c r="GZ378" s="76"/>
      <c r="HA378" s="75"/>
      <c r="HB378" s="76"/>
      <c r="HC378" s="77"/>
      <c r="HD378" s="48">
        <f t="shared" si="210"/>
        <v>0</v>
      </c>
      <c r="HE378" s="138"/>
      <c r="HF378" s="142"/>
      <c r="HG378" s="76"/>
      <c r="HH378" s="75"/>
      <c r="HI378" s="76"/>
      <c r="HJ378" s="75"/>
      <c r="HK378" s="129"/>
      <c r="HL378" s="50"/>
      <c r="HM378" s="76"/>
      <c r="HN378" s="75"/>
      <c r="HO378" s="76"/>
      <c r="HP378" s="75"/>
      <c r="HQ378" s="76"/>
      <c r="HR378" s="77"/>
      <c r="HS378" s="48">
        <f t="shared" si="222"/>
        <v>0</v>
      </c>
      <c r="HT378" s="138"/>
      <c r="HU378" s="142"/>
      <c r="HV378" s="76"/>
      <c r="HW378" s="75"/>
      <c r="HX378" s="76"/>
      <c r="HY378" s="75"/>
      <c r="HZ378" s="129"/>
      <c r="IA378" s="50"/>
      <c r="IB378" s="76"/>
      <c r="IC378" s="75"/>
      <c r="ID378" s="76"/>
      <c r="IE378" s="75"/>
      <c r="IF378" s="131"/>
      <c r="IG378" s="75"/>
      <c r="IH378" s="131"/>
      <c r="II378" s="75"/>
      <c r="IJ378" s="76"/>
      <c r="IK378" s="77"/>
      <c r="IL378" s="48">
        <f t="shared" si="225"/>
        <v>0</v>
      </c>
      <c r="IM378" s="138"/>
      <c r="IN378" s="142"/>
      <c r="IO378" s="76"/>
      <c r="IP378" s="77"/>
      <c r="IQ378" s="48">
        <f t="shared" si="220"/>
        <v>0</v>
      </c>
      <c r="IR378" s="76"/>
      <c r="IS378" s="77"/>
      <c r="IT378" s="48">
        <f t="shared" si="231"/>
        <v>0</v>
      </c>
      <c r="IU378" s="138"/>
      <c r="IV378" s="142"/>
      <c r="IW378" s="76"/>
      <c r="IX378" s="75"/>
      <c r="IY378" s="129"/>
      <c r="IZ378" s="50"/>
      <c r="JA378" s="131"/>
      <c r="JB378" s="75"/>
      <c r="JC378" s="76"/>
      <c r="JD378" s="75"/>
      <c r="JE378" s="76"/>
      <c r="JF378" s="75"/>
      <c r="JG378" s="76"/>
      <c r="JH378" s="77"/>
      <c r="JI378" s="48">
        <f t="shared" si="223"/>
        <v>0</v>
      </c>
      <c r="JJ378" s="138"/>
      <c r="JK378" s="142"/>
      <c r="JL378" s="129"/>
      <c r="JM378" s="50"/>
      <c r="JN378" s="76"/>
      <c r="JO378" s="77"/>
      <c r="JP378" s="48">
        <f t="shared" si="221"/>
        <v>0</v>
      </c>
      <c r="JQ378" s="76"/>
      <c r="JR378" s="77"/>
    </row>
    <row r="379" spans="2:278" ht="15" hidden="1" customHeight="1" x14ac:dyDescent="0.3">
      <c r="B379" s="37">
        <v>5617</v>
      </c>
      <c r="C379" s="30" t="s">
        <v>155</v>
      </c>
      <c r="D379" s="38">
        <v>2004</v>
      </c>
      <c r="E379" s="62">
        <f t="shared" si="214"/>
        <v>0</v>
      </c>
      <c r="F379" s="47"/>
      <c r="G379" s="47"/>
      <c r="H379" s="47"/>
      <c r="I379" s="47"/>
      <c r="J379" s="48">
        <f t="shared" si="232"/>
        <v>0</v>
      </c>
      <c r="K379" s="74"/>
      <c r="L379" s="75"/>
      <c r="M379" s="76"/>
      <c r="N379" s="75"/>
      <c r="O379" s="76"/>
      <c r="P379" s="77"/>
      <c r="Q379" s="48">
        <f t="shared" si="215"/>
        <v>0</v>
      </c>
      <c r="R379" s="74"/>
      <c r="S379" s="77"/>
      <c r="T379" s="48">
        <f t="shared" si="216"/>
        <v>0</v>
      </c>
      <c r="U379" s="74"/>
      <c r="V379" s="75"/>
      <c r="W379" s="76"/>
      <c r="X379" s="77"/>
      <c r="Y379" s="53">
        <f t="shared" si="230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5">
        <f t="shared" si="217"/>
        <v>0</v>
      </c>
      <c r="AQ379" s="109"/>
      <c r="AR379" s="92"/>
      <c r="AS379" s="89">
        <f t="shared" si="233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>
        <f t="shared" si="228"/>
        <v>0</v>
      </c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226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234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235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>
        <f t="shared" si="218"/>
        <v>0</v>
      </c>
      <c r="DG379" s="76"/>
      <c r="DH379" s="75"/>
      <c r="DI379" s="76"/>
      <c r="DJ379" s="75"/>
      <c r="DK379" s="76"/>
      <c r="DL379" s="77"/>
      <c r="DM379" s="53">
        <f t="shared" si="236"/>
        <v>0</v>
      </c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>
        <f t="shared" si="237"/>
        <v>0</v>
      </c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219"/>
        <v>0</v>
      </c>
      <c r="EZ379" s="76"/>
      <c r="FA379" s="75"/>
      <c r="FB379" s="76"/>
      <c r="FC379" s="77"/>
      <c r="FD379" s="53">
        <f t="shared" si="227"/>
        <v>0</v>
      </c>
      <c r="FE379" s="76"/>
      <c r="FF379" s="75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>
        <f t="shared" si="229"/>
        <v>0</v>
      </c>
      <c r="FR379" s="123"/>
      <c r="FS379" s="123"/>
      <c r="FT379" s="76"/>
      <c r="FU379" s="75"/>
      <c r="FV379" s="76"/>
      <c r="FW379" s="75"/>
      <c r="FX379" s="75"/>
      <c r="FY379" s="75"/>
      <c r="FZ379" s="75"/>
      <c r="GA379" s="75"/>
      <c r="GB379" s="76"/>
      <c r="GC379" s="77"/>
      <c r="GD379" s="53">
        <f t="shared" si="238"/>
        <v>0</v>
      </c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>
        <f t="shared" si="239"/>
        <v>0</v>
      </c>
      <c r="GP379" s="138"/>
      <c r="GQ379" s="142"/>
      <c r="GR379" s="76"/>
      <c r="GS379" s="75"/>
      <c r="GT379" s="76"/>
      <c r="GU379" s="75"/>
      <c r="GV379" s="131"/>
      <c r="GW379" s="75"/>
      <c r="GX379" s="76"/>
      <c r="GY379" s="75"/>
      <c r="GZ379" s="76"/>
      <c r="HA379" s="75"/>
      <c r="HB379" s="76"/>
      <c r="HC379" s="77"/>
      <c r="HD379" s="48">
        <f t="shared" si="210"/>
        <v>0</v>
      </c>
      <c r="HE379" s="138"/>
      <c r="HF379" s="142"/>
      <c r="HG379" s="76"/>
      <c r="HH379" s="75"/>
      <c r="HI379" s="76"/>
      <c r="HJ379" s="75"/>
      <c r="HK379" s="131"/>
      <c r="HL379" s="75"/>
      <c r="HM379" s="76"/>
      <c r="HN379" s="75"/>
      <c r="HO379" s="76"/>
      <c r="HP379" s="75"/>
      <c r="HQ379" s="76"/>
      <c r="HR379" s="77"/>
      <c r="HS379" s="48">
        <f t="shared" si="222"/>
        <v>0</v>
      </c>
      <c r="HT379" s="138"/>
      <c r="HU379" s="142"/>
      <c r="HV379" s="76"/>
      <c r="HW379" s="75"/>
      <c r="HX379" s="76"/>
      <c r="HY379" s="75"/>
      <c r="HZ379" s="131"/>
      <c r="IA379" s="75"/>
      <c r="IB379" s="76"/>
      <c r="IC379" s="75"/>
      <c r="ID379" s="76"/>
      <c r="IE379" s="75"/>
      <c r="IF379" s="131"/>
      <c r="IG379" s="75"/>
      <c r="IH379" s="131"/>
      <c r="II379" s="75"/>
      <c r="IJ379" s="76"/>
      <c r="IK379" s="77"/>
      <c r="IL379" s="48">
        <f t="shared" si="225"/>
        <v>0</v>
      </c>
      <c r="IM379" s="138"/>
      <c r="IN379" s="142"/>
      <c r="IO379" s="76"/>
      <c r="IP379" s="77"/>
      <c r="IQ379" s="48">
        <f t="shared" si="220"/>
        <v>0</v>
      </c>
      <c r="IR379" s="76"/>
      <c r="IS379" s="77"/>
      <c r="IT379" s="48">
        <f t="shared" si="231"/>
        <v>0</v>
      </c>
      <c r="IU379" s="138"/>
      <c r="IV379" s="142"/>
      <c r="IW379" s="76"/>
      <c r="IX379" s="75"/>
      <c r="IY379" s="131"/>
      <c r="IZ379" s="75"/>
      <c r="JA379" s="131"/>
      <c r="JB379" s="75"/>
      <c r="JC379" s="76"/>
      <c r="JD379" s="75"/>
      <c r="JE379" s="76"/>
      <c r="JF379" s="75"/>
      <c r="JG379" s="76"/>
      <c r="JH379" s="77"/>
      <c r="JI379" s="48">
        <f t="shared" si="223"/>
        <v>0</v>
      </c>
      <c r="JJ379" s="138"/>
      <c r="JK379" s="142"/>
      <c r="JL379" s="131"/>
      <c r="JM379" s="75"/>
      <c r="JN379" s="76"/>
      <c r="JO379" s="77"/>
      <c r="JP379" s="48">
        <f t="shared" si="221"/>
        <v>0</v>
      </c>
      <c r="JQ379" s="76"/>
      <c r="JR379" s="77"/>
    </row>
    <row r="380" spans="2:278" ht="15" hidden="1" customHeight="1" x14ac:dyDescent="0.3">
      <c r="B380" s="37">
        <v>5054</v>
      </c>
      <c r="C380" s="30" t="s">
        <v>144</v>
      </c>
      <c r="D380" s="38">
        <v>2006</v>
      </c>
      <c r="E380" s="62">
        <f t="shared" si="214"/>
        <v>0</v>
      </c>
      <c r="F380" s="47"/>
      <c r="G380" s="47"/>
      <c r="H380" s="47"/>
      <c r="I380" s="47"/>
      <c r="J380" s="48">
        <f t="shared" si="232"/>
        <v>0</v>
      </c>
      <c r="K380" s="74"/>
      <c r="L380" s="75"/>
      <c r="M380" s="76"/>
      <c r="N380" s="75"/>
      <c r="O380" s="76"/>
      <c r="P380" s="77"/>
      <c r="Q380" s="48">
        <f t="shared" si="215"/>
        <v>0</v>
      </c>
      <c r="R380" s="74"/>
      <c r="S380" s="77"/>
      <c r="T380" s="48">
        <f t="shared" si="216"/>
        <v>0</v>
      </c>
      <c r="U380" s="74"/>
      <c r="V380" s="75"/>
      <c r="W380" s="76"/>
      <c r="X380" s="77"/>
      <c r="Y380" s="53">
        <f t="shared" si="230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5">
        <f t="shared" si="217"/>
        <v>0</v>
      </c>
      <c r="AQ380" s="97"/>
      <c r="AR380" s="92"/>
      <c r="AS380" s="89">
        <f t="shared" si="233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>
        <f t="shared" si="228"/>
        <v>0</v>
      </c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226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234"/>
        <v>0</v>
      </c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>
        <f t="shared" si="235"/>
        <v>0</v>
      </c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>
        <f t="shared" si="218"/>
        <v>0</v>
      </c>
      <c r="DG380" s="76"/>
      <c r="DH380" s="75"/>
      <c r="DI380" s="76"/>
      <c r="DJ380" s="75"/>
      <c r="DK380" s="76"/>
      <c r="DL380" s="77"/>
      <c r="DM380" s="53">
        <f t="shared" si="236"/>
        <v>0</v>
      </c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>
        <f t="shared" si="237"/>
        <v>0</v>
      </c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76"/>
      <c r="EP380" s="75"/>
      <c r="EQ380" s="76"/>
      <c r="ER380" s="75"/>
      <c r="ES380" s="75"/>
      <c r="ET380" s="75"/>
      <c r="EU380" s="75"/>
      <c r="EV380" s="75"/>
      <c r="EW380" s="76"/>
      <c r="EX380" s="77"/>
      <c r="EY380" s="53">
        <f t="shared" si="219"/>
        <v>0</v>
      </c>
      <c r="EZ380" s="76"/>
      <c r="FA380" s="75"/>
      <c r="FB380" s="76"/>
      <c r="FC380" s="77"/>
      <c r="FD380" s="53">
        <f t="shared" si="227"/>
        <v>0</v>
      </c>
      <c r="FE380" s="76"/>
      <c r="FF380" s="75"/>
      <c r="FG380" s="76"/>
      <c r="FH380" s="75"/>
      <c r="FI380" s="76"/>
      <c r="FJ380" s="75"/>
      <c r="FK380" s="76"/>
      <c r="FL380" s="75"/>
      <c r="FM380" s="76"/>
      <c r="FN380" s="75"/>
      <c r="FO380" s="76"/>
      <c r="FP380" s="77"/>
      <c r="FQ380" s="53">
        <f t="shared" si="229"/>
        <v>0</v>
      </c>
      <c r="FR380" s="123"/>
      <c r="FS380" s="123"/>
      <c r="FT380" s="76"/>
      <c r="FU380" s="75"/>
      <c r="FV380" s="76"/>
      <c r="FW380" s="75"/>
      <c r="FX380" s="75"/>
      <c r="FY380" s="75"/>
      <c r="FZ380" s="75"/>
      <c r="GA380" s="75"/>
      <c r="GB380" s="76"/>
      <c r="GC380" s="77"/>
      <c r="GD380" s="53">
        <f t="shared" si="238"/>
        <v>0</v>
      </c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>
        <f t="shared" si="239"/>
        <v>0</v>
      </c>
      <c r="GP380" s="138"/>
      <c r="GQ380" s="142"/>
      <c r="GR380" s="51"/>
      <c r="GS380" s="50"/>
      <c r="GT380" s="76"/>
      <c r="GU380" s="75"/>
      <c r="GV380" s="131"/>
      <c r="GW380" s="75"/>
      <c r="GX380" s="76"/>
      <c r="GY380" s="75"/>
      <c r="GZ380" s="51"/>
      <c r="HA380" s="50"/>
      <c r="HB380" s="51"/>
      <c r="HC380" s="52"/>
      <c r="HD380" s="48">
        <f t="shared" ref="HD380:HD443" si="240">HF380+HH380+HJ380+HL380+HN380+HP380+HR380</f>
        <v>0</v>
      </c>
      <c r="HE380" s="138"/>
      <c r="HF380" s="142"/>
      <c r="HG380" s="51"/>
      <c r="HH380" s="50"/>
      <c r="HI380" s="76"/>
      <c r="HJ380" s="75"/>
      <c r="HK380" s="131"/>
      <c r="HL380" s="75"/>
      <c r="HM380" s="76"/>
      <c r="HN380" s="75"/>
      <c r="HO380" s="51"/>
      <c r="HP380" s="50"/>
      <c r="HQ380" s="51"/>
      <c r="HR380" s="52"/>
      <c r="HS380" s="48">
        <f t="shared" si="222"/>
        <v>0</v>
      </c>
      <c r="HT380" s="138"/>
      <c r="HU380" s="142"/>
      <c r="HV380" s="51"/>
      <c r="HW380" s="50"/>
      <c r="HX380" s="76"/>
      <c r="HY380" s="75"/>
      <c r="HZ380" s="131"/>
      <c r="IA380" s="75"/>
      <c r="IB380" s="76"/>
      <c r="IC380" s="75"/>
      <c r="ID380" s="76"/>
      <c r="IE380" s="75"/>
      <c r="IF380" s="131"/>
      <c r="IG380" s="75"/>
      <c r="IH380" s="129"/>
      <c r="II380" s="50"/>
      <c r="IJ380" s="51"/>
      <c r="IK380" s="52"/>
      <c r="IL380" s="48">
        <f t="shared" si="225"/>
        <v>0</v>
      </c>
      <c r="IM380" s="138"/>
      <c r="IN380" s="142"/>
      <c r="IO380" s="51"/>
      <c r="IP380" s="52"/>
      <c r="IQ380" s="48">
        <f t="shared" si="220"/>
        <v>0</v>
      </c>
      <c r="IR380" s="51"/>
      <c r="IS380" s="52"/>
      <c r="IT380" s="48">
        <f t="shared" si="231"/>
        <v>0</v>
      </c>
      <c r="IU380" s="138"/>
      <c r="IV380" s="142"/>
      <c r="IW380" s="76"/>
      <c r="IX380" s="75"/>
      <c r="IY380" s="131"/>
      <c r="IZ380" s="75"/>
      <c r="JA380" s="131"/>
      <c r="JB380" s="75"/>
      <c r="JC380" s="76"/>
      <c r="JD380" s="75"/>
      <c r="JE380" s="76"/>
      <c r="JF380" s="75"/>
      <c r="JG380" s="51"/>
      <c r="JH380" s="52"/>
      <c r="JI380" s="48">
        <f t="shared" si="223"/>
        <v>0</v>
      </c>
      <c r="JJ380" s="138"/>
      <c r="JK380" s="142"/>
      <c r="JL380" s="131"/>
      <c r="JM380" s="75"/>
      <c r="JN380" s="51"/>
      <c r="JO380" s="52"/>
      <c r="JP380" s="48">
        <f t="shared" si="221"/>
        <v>0</v>
      </c>
      <c r="JQ380" s="51"/>
      <c r="JR380" s="52"/>
    </row>
    <row r="381" spans="2:278" ht="15" hidden="1" customHeight="1" x14ac:dyDescent="0.3">
      <c r="B381" s="37">
        <v>2545</v>
      </c>
      <c r="C381" s="30" t="s">
        <v>37</v>
      </c>
      <c r="D381" s="39">
        <v>2001</v>
      </c>
      <c r="E381" s="62">
        <f t="shared" si="214"/>
        <v>0</v>
      </c>
      <c r="F381" s="47"/>
      <c r="G381" s="47"/>
      <c r="H381" s="47"/>
      <c r="I381" s="47"/>
      <c r="J381" s="48">
        <f t="shared" si="232"/>
        <v>0</v>
      </c>
      <c r="K381" s="74"/>
      <c r="L381" s="75"/>
      <c r="M381" s="76"/>
      <c r="N381" s="75"/>
      <c r="O381" s="76"/>
      <c r="P381" s="77"/>
      <c r="Q381" s="48">
        <f t="shared" si="215"/>
        <v>0</v>
      </c>
      <c r="R381" s="74"/>
      <c r="S381" s="77"/>
      <c r="T381" s="48">
        <f t="shared" si="216"/>
        <v>0</v>
      </c>
      <c r="U381" s="74"/>
      <c r="V381" s="75"/>
      <c r="W381" s="76"/>
      <c r="X381" s="77"/>
      <c r="Y381" s="53">
        <f t="shared" si="230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5">
        <f t="shared" si="217"/>
        <v>0</v>
      </c>
      <c r="AQ381" s="97"/>
      <c r="AR381" s="92"/>
      <c r="AS381" s="89">
        <f t="shared" si="233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 t="shared" si="228"/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ref="BQ381:BQ412" si="241">BS381+BU381+BW381+BY381+CA381+CC381+CE381+CG381</f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234"/>
        <v>0</v>
      </c>
      <c r="CI381" s="76"/>
      <c r="CJ381" s="75"/>
      <c r="CK381" s="76"/>
      <c r="CL381" s="75"/>
      <c r="CM381" s="76"/>
      <c r="CN381" s="75"/>
      <c r="CO381" s="75"/>
      <c r="CP381" s="75"/>
      <c r="CQ381" s="76"/>
      <c r="CR381" s="75"/>
      <c r="CS381" s="76"/>
      <c r="CT381" s="77"/>
      <c r="CU381" s="53">
        <f t="shared" si="235"/>
        <v>0</v>
      </c>
      <c r="CV381" s="76"/>
      <c r="CW381" s="75"/>
      <c r="CX381" s="75"/>
      <c r="CY381" s="75"/>
      <c r="CZ381" s="76"/>
      <c r="DA381" s="75"/>
      <c r="DB381" s="76"/>
      <c r="DC381" s="75"/>
      <c r="DD381" s="76"/>
      <c r="DE381" s="77"/>
      <c r="DF381" s="53">
        <f t="shared" si="218"/>
        <v>0</v>
      </c>
      <c r="DG381" s="76"/>
      <c r="DH381" s="75"/>
      <c r="DI381" s="75"/>
      <c r="DJ381" s="75"/>
      <c r="DK381" s="76"/>
      <c r="DL381" s="77"/>
      <c r="DM381" s="53">
        <f t="shared" si="236"/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5"/>
      <c r="DY381" s="75"/>
      <c r="DZ381" s="76"/>
      <c r="EA381" s="75"/>
      <c r="EB381" s="76"/>
      <c r="EC381" s="77"/>
      <c r="ED381" s="53">
        <f t="shared" si="237"/>
        <v>0</v>
      </c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5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219"/>
        <v>0</v>
      </c>
      <c r="EZ381" s="76"/>
      <c r="FA381" s="75"/>
      <c r="FB381" s="76"/>
      <c r="FC381" s="77"/>
      <c r="FD381" s="53">
        <f t="shared" si="227"/>
        <v>0</v>
      </c>
      <c r="FE381" s="76"/>
      <c r="FF381" s="75"/>
      <c r="FG381" s="76"/>
      <c r="FH381" s="75"/>
      <c r="FI381" s="76"/>
      <c r="FJ381" s="75"/>
      <c r="FK381" s="75"/>
      <c r="FL381" s="75"/>
      <c r="FM381" s="76"/>
      <c r="FN381" s="75"/>
      <c r="FO381" s="76"/>
      <c r="FP381" s="77"/>
      <c r="FQ381" s="53">
        <f t="shared" si="229"/>
        <v>0</v>
      </c>
      <c r="FR381" s="123"/>
      <c r="FS381" s="123"/>
      <c r="FT381" s="76"/>
      <c r="FU381" s="75"/>
      <c r="FV381" s="76"/>
      <c r="FW381" s="75"/>
      <c r="FX381" s="75"/>
      <c r="FY381" s="75"/>
      <c r="FZ381" s="75"/>
      <c r="GA381" s="75"/>
      <c r="GB381" s="76"/>
      <c r="GC381" s="77"/>
      <c r="GD381" s="53">
        <f t="shared" si="238"/>
        <v>0</v>
      </c>
      <c r="GE381" s="76"/>
      <c r="GF381" s="75"/>
      <c r="GG381" s="76"/>
      <c r="GH381" s="75"/>
      <c r="GI381" s="76"/>
      <c r="GJ381" s="75"/>
      <c r="GK381" s="75"/>
      <c r="GL381" s="75"/>
      <c r="GM381" s="76"/>
      <c r="GN381" s="77"/>
      <c r="GO381" s="48">
        <f t="shared" si="239"/>
        <v>0</v>
      </c>
      <c r="GP381" s="126"/>
      <c r="GQ381" s="126"/>
      <c r="GR381" s="76"/>
      <c r="GS381" s="75"/>
      <c r="GT381" s="76"/>
      <c r="GU381" s="75"/>
      <c r="GV381" s="75"/>
      <c r="GW381" s="75"/>
      <c r="GX381" s="75"/>
      <c r="GY381" s="75"/>
      <c r="GZ381" s="75"/>
      <c r="HA381" s="75"/>
      <c r="HB381" s="76"/>
      <c r="HC381" s="77"/>
      <c r="HD381" s="48">
        <f t="shared" si="240"/>
        <v>0</v>
      </c>
      <c r="HE381" s="126"/>
      <c r="HF381" s="126"/>
      <c r="HG381" s="76"/>
      <c r="HH381" s="75"/>
      <c r="HI381" s="76"/>
      <c r="HJ381" s="75"/>
      <c r="HK381" s="75"/>
      <c r="HL381" s="75"/>
      <c r="HM381" s="75"/>
      <c r="HN381" s="75"/>
      <c r="HO381" s="75"/>
      <c r="HP381" s="75"/>
      <c r="HQ381" s="76"/>
      <c r="HR381" s="77"/>
      <c r="HS381" s="48">
        <f t="shared" si="222"/>
        <v>0</v>
      </c>
      <c r="HT381" s="138"/>
      <c r="HU381" s="142"/>
      <c r="HV381" s="76"/>
      <c r="HW381" s="75"/>
      <c r="HX381" s="76"/>
      <c r="HY381" s="75"/>
      <c r="HZ381" s="76"/>
      <c r="IA381" s="75"/>
      <c r="IB381" s="76"/>
      <c r="IC381" s="75"/>
      <c r="ID381" s="76"/>
      <c r="IE381" s="75"/>
      <c r="IF381" s="131"/>
      <c r="IG381" s="75"/>
      <c r="IH381" s="131"/>
      <c r="II381" s="75"/>
      <c r="IJ381" s="76"/>
      <c r="IK381" s="77"/>
      <c r="IL381" s="48">
        <f t="shared" si="225"/>
        <v>0</v>
      </c>
      <c r="IM381" s="138"/>
      <c r="IN381" s="142"/>
      <c r="IO381" s="76"/>
      <c r="IP381" s="77"/>
      <c r="IQ381" s="48">
        <f t="shared" si="220"/>
        <v>0</v>
      </c>
      <c r="IR381" s="76"/>
      <c r="IS381" s="77"/>
      <c r="IT381" s="48">
        <f t="shared" si="231"/>
        <v>0</v>
      </c>
      <c r="IU381" s="138"/>
      <c r="IV381" s="142"/>
      <c r="IW381" s="76"/>
      <c r="IX381" s="75"/>
      <c r="IY381" s="76"/>
      <c r="IZ381" s="75"/>
      <c r="JA381" s="131"/>
      <c r="JB381" s="75"/>
      <c r="JC381" s="76"/>
      <c r="JD381" s="75"/>
      <c r="JE381" s="76"/>
      <c r="JF381" s="75"/>
      <c r="JG381" s="76"/>
      <c r="JH381" s="77"/>
      <c r="JI381" s="48">
        <f t="shared" si="223"/>
        <v>0</v>
      </c>
      <c r="JJ381" s="138"/>
      <c r="JK381" s="142"/>
      <c r="JL381" s="76"/>
      <c r="JM381" s="75"/>
      <c r="JN381" s="76"/>
      <c r="JO381" s="77"/>
      <c r="JP381" s="48">
        <f t="shared" si="221"/>
        <v>0</v>
      </c>
      <c r="JQ381" s="76"/>
      <c r="JR381" s="77"/>
    </row>
    <row r="382" spans="2:278" ht="15" hidden="1" customHeight="1" x14ac:dyDescent="0.3">
      <c r="B382" s="37">
        <v>4492</v>
      </c>
      <c r="C382" s="30" t="s">
        <v>62</v>
      </c>
      <c r="D382" s="39">
        <v>2004</v>
      </c>
      <c r="E382" s="62">
        <f t="shared" si="214"/>
        <v>0</v>
      </c>
      <c r="F382" s="47" t="s">
        <v>420</v>
      </c>
      <c r="G382" s="47"/>
      <c r="H382" s="47" t="s">
        <v>466</v>
      </c>
      <c r="I382" s="47" t="s">
        <v>517</v>
      </c>
      <c r="J382" s="48">
        <f t="shared" si="232"/>
        <v>0</v>
      </c>
      <c r="K382" s="74"/>
      <c r="L382" s="75"/>
      <c r="M382" s="76"/>
      <c r="N382" s="75"/>
      <c r="O382" s="76"/>
      <c r="P382" s="77"/>
      <c r="Q382" s="48">
        <f t="shared" si="215"/>
        <v>0</v>
      </c>
      <c r="R382" s="74"/>
      <c r="S382" s="77"/>
      <c r="T382" s="48">
        <f t="shared" si="216"/>
        <v>0</v>
      </c>
      <c r="U382" s="74"/>
      <c r="V382" s="75"/>
      <c r="W382" s="76"/>
      <c r="X382" s="77"/>
      <c r="Y382" s="53">
        <f>AA382+AC382+AE382+AG382+AI382+AK382+AO382</f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168">
        <v>8</v>
      </c>
      <c r="AM382" s="168" t="s">
        <v>65</v>
      </c>
      <c r="AN382" s="78"/>
      <c r="AO382" s="31"/>
      <c r="AP382" s="95">
        <f t="shared" si="217"/>
        <v>0</v>
      </c>
      <c r="AQ382" s="97"/>
      <c r="AR382" s="92"/>
      <c r="AS382" s="89">
        <f t="shared" si="233"/>
        <v>0</v>
      </c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>
        <f t="shared" si="228"/>
        <v>0</v>
      </c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si="241"/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>
        <f t="shared" si="234"/>
        <v>0</v>
      </c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>
        <f t="shared" si="235"/>
        <v>0</v>
      </c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>
        <f t="shared" si="218"/>
        <v>0</v>
      </c>
      <c r="DG382" s="76"/>
      <c r="DH382" s="75"/>
      <c r="DI382" s="76"/>
      <c r="DJ382" s="75"/>
      <c r="DK382" s="51"/>
      <c r="DL382" s="52"/>
      <c r="DM382" s="53">
        <f t="shared" si="236"/>
        <v>0</v>
      </c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>
        <f t="shared" si="237"/>
        <v>0</v>
      </c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219"/>
        <v>0</v>
      </c>
      <c r="EZ382" s="76"/>
      <c r="FA382" s="75"/>
      <c r="FB382" s="51"/>
      <c r="FC382" s="52"/>
      <c r="FD382" s="53">
        <f t="shared" ref="FD382:FD413" si="242">FF382+FH382+FJ382+FL382+FN382+FP382</f>
        <v>0</v>
      </c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>
        <f t="shared" si="229"/>
        <v>0</v>
      </c>
      <c r="FR382" s="123"/>
      <c r="FS382" s="123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>
        <f t="shared" si="238"/>
        <v>0</v>
      </c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>
        <f t="shared" si="239"/>
        <v>0</v>
      </c>
      <c r="GP382" s="138"/>
      <c r="GQ382" s="142"/>
      <c r="GR382" s="76"/>
      <c r="GS382" s="75"/>
      <c r="GT382" s="76"/>
      <c r="GU382" s="75"/>
      <c r="GV382" s="131"/>
      <c r="GW382" s="75"/>
      <c r="GX382" s="76"/>
      <c r="GY382" s="75"/>
      <c r="GZ382" s="76"/>
      <c r="HA382" s="75"/>
      <c r="HB382" s="51"/>
      <c r="HC382" s="52"/>
      <c r="HD382" s="48">
        <f t="shared" si="240"/>
        <v>0</v>
      </c>
      <c r="HE382" s="138"/>
      <c r="HF382" s="142"/>
      <c r="HG382" s="76"/>
      <c r="HH382" s="75"/>
      <c r="HI382" s="76"/>
      <c r="HJ382" s="75"/>
      <c r="HK382" s="131"/>
      <c r="HL382" s="75"/>
      <c r="HM382" s="76"/>
      <c r="HN382" s="75"/>
      <c r="HO382" s="76"/>
      <c r="HP382" s="75"/>
      <c r="HQ382" s="51"/>
      <c r="HR382" s="52"/>
      <c r="HS382" s="48">
        <f t="shared" si="222"/>
        <v>0</v>
      </c>
      <c r="HT382" s="138"/>
      <c r="HU382" s="142"/>
      <c r="HV382" s="76"/>
      <c r="HW382" s="75"/>
      <c r="HX382" s="76"/>
      <c r="HY382" s="75"/>
      <c r="HZ382" s="131"/>
      <c r="IA382" s="75"/>
      <c r="IB382" s="76"/>
      <c r="IC382" s="75"/>
      <c r="ID382" s="76"/>
      <c r="IE382" s="75"/>
      <c r="IF382" s="131"/>
      <c r="IG382" s="75"/>
      <c r="IH382" s="131"/>
      <c r="II382" s="75"/>
      <c r="IJ382" s="51"/>
      <c r="IK382" s="52"/>
      <c r="IL382" s="48">
        <f t="shared" si="225"/>
        <v>0</v>
      </c>
      <c r="IM382" s="138"/>
      <c r="IN382" s="142"/>
      <c r="IO382" s="51"/>
      <c r="IP382" s="52"/>
      <c r="IQ382" s="48">
        <f t="shared" si="220"/>
        <v>0</v>
      </c>
      <c r="IR382" s="51"/>
      <c r="IS382" s="52"/>
      <c r="IT382" s="48">
        <f t="shared" si="231"/>
        <v>0</v>
      </c>
      <c r="IU382" s="138"/>
      <c r="IV382" s="142"/>
      <c r="IW382" s="76"/>
      <c r="IX382" s="75"/>
      <c r="IY382" s="131"/>
      <c r="IZ382" s="75"/>
      <c r="JA382" s="131"/>
      <c r="JB382" s="75"/>
      <c r="JC382" s="76"/>
      <c r="JD382" s="75"/>
      <c r="JE382" s="76"/>
      <c r="JF382" s="75"/>
      <c r="JG382" s="51"/>
      <c r="JH382" s="52"/>
      <c r="JI382" s="48">
        <f t="shared" si="223"/>
        <v>0</v>
      </c>
      <c r="JJ382" s="138"/>
      <c r="JK382" s="142"/>
      <c r="JL382" s="131"/>
      <c r="JM382" s="75"/>
      <c r="JN382" s="51"/>
      <c r="JO382" s="52"/>
      <c r="JP382" s="48">
        <f t="shared" si="221"/>
        <v>0</v>
      </c>
      <c r="JQ382" s="51"/>
      <c r="JR382" s="52"/>
    </row>
    <row r="383" spans="2:278" ht="15" hidden="1" customHeight="1" x14ac:dyDescent="0.3">
      <c r="B383" s="37">
        <v>7191</v>
      </c>
      <c r="C383" s="30" t="s">
        <v>259</v>
      </c>
      <c r="D383" s="38">
        <v>2009</v>
      </c>
      <c r="E383" s="62">
        <f t="shared" si="214"/>
        <v>0</v>
      </c>
      <c r="F383" s="47"/>
      <c r="G383" s="47"/>
      <c r="H383" s="47"/>
      <c r="I383" s="47"/>
      <c r="J383" s="48">
        <f t="shared" si="232"/>
        <v>0</v>
      </c>
      <c r="K383" s="74"/>
      <c r="L383" s="75"/>
      <c r="M383" s="76"/>
      <c r="N383" s="75"/>
      <c r="O383" s="76"/>
      <c r="P383" s="77"/>
      <c r="Q383" s="48">
        <f t="shared" si="215"/>
        <v>0</v>
      </c>
      <c r="R383" s="74"/>
      <c r="S383" s="77"/>
      <c r="T383" s="48">
        <f t="shared" si="216"/>
        <v>0</v>
      </c>
      <c r="U383" s="74"/>
      <c r="V383" s="75"/>
      <c r="W383" s="76"/>
      <c r="X383" s="77"/>
      <c r="Y383" s="53">
        <f t="shared" ref="Y383:Y414" si="243">AA383+AC383+AE383+AG383+AI383+AK383+AM383+AO383</f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5">
        <f t="shared" si="217"/>
        <v>0</v>
      </c>
      <c r="AQ383" s="97"/>
      <c r="AR383" s="92"/>
      <c r="AS383" s="89"/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>
        <f t="shared" si="228"/>
        <v>0</v>
      </c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 t="shared" si="241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/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77"/>
      <c r="CU383" s="53"/>
      <c r="CV383" s="76"/>
      <c r="CW383" s="75"/>
      <c r="CX383" s="76"/>
      <c r="CY383" s="75"/>
      <c r="CZ383" s="76"/>
      <c r="DA383" s="75"/>
      <c r="DB383" s="76"/>
      <c r="DC383" s="75"/>
      <c r="DD383" s="76"/>
      <c r="DE383" s="77"/>
      <c r="DF383" s="53">
        <f t="shared" si="218"/>
        <v>0</v>
      </c>
      <c r="DG383" s="76"/>
      <c r="DH383" s="75"/>
      <c r="DI383" s="76"/>
      <c r="DJ383" s="75"/>
      <c r="DK383" s="76"/>
      <c r="DL383" s="77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77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6"/>
      <c r="ET383" s="75"/>
      <c r="EU383" s="76"/>
      <c r="EV383" s="75"/>
      <c r="EW383" s="76"/>
      <c r="EX383" s="77"/>
      <c r="EY383" s="53">
        <f t="shared" si="219"/>
        <v>0</v>
      </c>
      <c r="EZ383" s="76"/>
      <c r="FA383" s="75"/>
      <c r="FB383" s="76"/>
      <c r="FC383" s="77"/>
      <c r="FD383" s="53">
        <f t="shared" si="242"/>
        <v>0</v>
      </c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77"/>
      <c r="FQ383" s="53">
        <f t="shared" si="229"/>
        <v>0</v>
      </c>
      <c r="FR383" s="154"/>
      <c r="FS383" s="151"/>
      <c r="FT383" s="76"/>
      <c r="FU383" s="75"/>
      <c r="FV383" s="76"/>
      <c r="FW383" s="75"/>
      <c r="FX383" s="76"/>
      <c r="FY383" s="75"/>
      <c r="FZ383" s="76"/>
      <c r="GA383" s="75"/>
      <c r="GB383" s="76"/>
      <c r="GC383" s="77"/>
      <c r="GD383" s="53"/>
      <c r="GE383" s="76"/>
      <c r="GF383" s="75"/>
      <c r="GG383" s="76"/>
      <c r="GH383" s="75"/>
      <c r="GI383" s="76"/>
      <c r="GJ383" s="75"/>
      <c r="GK383" s="76"/>
      <c r="GL383" s="75"/>
      <c r="GM383" s="76"/>
      <c r="GN383" s="77"/>
      <c r="GO383" s="48"/>
      <c r="GP383" s="138"/>
      <c r="GQ383" s="142"/>
      <c r="GR383" s="76"/>
      <c r="GS383" s="75"/>
      <c r="GT383" s="76"/>
      <c r="GU383" s="75"/>
      <c r="GV383" s="131"/>
      <c r="GW383" s="75"/>
      <c r="GX383" s="76"/>
      <c r="GY383" s="75"/>
      <c r="GZ383" s="76"/>
      <c r="HA383" s="75"/>
      <c r="HB383" s="76"/>
      <c r="HC383" s="77"/>
      <c r="HD383" s="48">
        <f t="shared" si="240"/>
        <v>0</v>
      </c>
      <c r="HE383" s="138"/>
      <c r="HF383" s="142"/>
      <c r="HG383" s="76"/>
      <c r="HH383" s="75"/>
      <c r="HI383" s="76"/>
      <c r="HJ383" s="75"/>
      <c r="HK383" s="131"/>
      <c r="HL383" s="75"/>
      <c r="HM383" s="76"/>
      <c r="HN383" s="75"/>
      <c r="HO383" s="76"/>
      <c r="HP383" s="75"/>
      <c r="HQ383" s="76"/>
      <c r="HR383" s="77"/>
      <c r="HS383" s="48">
        <f t="shared" si="222"/>
        <v>0</v>
      </c>
      <c r="HT383" s="138"/>
      <c r="HU383" s="142"/>
      <c r="HV383" s="76"/>
      <c r="HW383" s="75"/>
      <c r="HX383" s="76"/>
      <c r="HY383" s="75"/>
      <c r="HZ383" s="131"/>
      <c r="IA383" s="75"/>
      <c r="IB383" s="76"/>
      <c r="IC383" s="75"/>
      <c r="ID383" s="76"/>
      <c r="IE383" s="75"/>
      <c r="IF383" s="131"/>
      <c r="IG383" s="75"/>
      <c r="IH383" s="131"/>
      <c r="II383" s="75"/>
      <c r="IJ383" s="76"/>
      <c r="IK383" s="77"/>
      <c r="IL383" s="48">
        <f t="shared" si="225"/>
        <v>0</v>
      </c>
      <c r="IM383" s="138"/>
      <c r="IN383" s="142"/>
      <c r="IO383" s="76"/>
      <c r="IP383" s="77"/>
      <c r="IQ383" s="48">
        <f t="shared" si="220"/>
        <v>0</v>
      </c>
      <c r="IR383" s="76"/>
      <c r="IS383" s="77"/>
      <c r="IT383" s="48">
        <f t="shared" si="231"/>
        <v>0</v>
      </c>
      <c r="IU383" s="138"/>
      <c r="IV383" s="142"/>
      <c r="IW383" s="76"/>
      <c r="IX383" s="75"/>
      <c r="IY383" s="131"/>
      <c r="IZ383" s="75"/>
      <c r="JA383" s="131"/>
      <c r="JB383" s="75"/>
      <c r="JC383" s="76"/>
      <c r="JD383" s="75"/>
      <c r="JE383" s="76"/>
      <c r="JF383" s="75"/>
      <c r="JG383" s="76"/>
      <c r="JH383" s="77"/>
      <c r="JI383" s="48">
        <f t="shared" si="223"/>
        <v>0</v>
      </c>
      <c r="JJ383" s="138"/>
      <c r="JK383" s="142"/>
      <c r="JL383" s="131"/>
      <c r="JM383" s="75"/>
      <c r="JN383" s="76"/>
      <c r="JO383" s="77"/>
      <c r="JP383" s="48">
        <f t="shared" si="221"/>
        <v>0</v>
      </c>
      <c r="JQ383" s="76"/>
      <c r="JR383" s="77"/>
    </row>
    <row r="384" spans="2:278" ht="15" hidden="1" customHeight="1" x14ac:dyDescent="0.3">
      <c r="B384" s="37">
        <v>7095</v>
      </c>
      <c r="C384" s="30" t="s">
        <v>246</v>
      </c>
      <c r="D384" s="38">
        <v>2009</v>
      </c>
      <c r="E384" s="62">
        <f t="shared" si="214"/>
        <v>0</v>
      </c>
      <c r="F384" s="47"/>
      <c r="G384" s="47"/>
      <c r="H384" s="47"/>
      <c r="I384" s="47"/>
      <c r="J384" s="48">
        <f t="shared" si="232"/>
        <v>0</v>
      </c>
      <c r="K384" s="74"/>
      <c r="L384" s="75"/>
      <c r="M384" s="76"/>
      <c r="N384" s="75"/>
      <c r="O384" s="76"/>
      <c r="P384" s="77"/>
      <c r="Q384" s="48">
        <f t="shared" si="215"/>
        <v>0</v>
      </c>
      <c r="R384" s="74"/>
      <c r="S384" s="77"/>
      <c r="T384" s="48">
        <f t="shared" si="216"/>
        <v>0</v>
      </c>
      <c r="U384" s="74"/>
      <c r="V384" s="75"/>
      <c r="W384" s="76"/>
      <c r="X384" s="77"/>
      <c r="Y384" s="53">
        <f t="shared" si="243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5">
        <f t="shared" si="217"/>
        <v>0</v>
      </c>
      <c r="AQ384" s="97"/>
      <c r="AR384" s="92"/>
      <c r="AS384" s="89"/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>
        <f t="shared" si="228"/>
        <v>0</v>
      </c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241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/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/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>
        <f t="shared" si="218"/>
        <v>0</v>
      </c>
      <c r="DG384" s="76"/>
      <c r="DH384" s="75"/>
      <c r="DI384" s="76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6"/>
      <c r="EP384" s="75"/>
      <c r="EQ384" s="76"/>
      <c r="ER384" s="75"/>
      <c r="ES384" s="76"/>
      <c r="ET384" s="75"/>
      <c r="EU384" s="76"/>
      <c r="EV384" s="75"/>
      <c r="EW384" s="76"/>
      <c r="EX384" s="77"/>
      <c r="EY384" s="53">
        <f t="shared" si="219"/>
        <v>0</v>
      </c>
      <c r="EZ384" s="76"/>
      <c r="FA384" s="75"/>
      <c r="FB384" s="76"/>
      <c r="FC384" s="77"/>
      <c r="FD384" s="53">
        <f t="shared" si="242"/>
        <v>0</v>
      </c>
      <c r="FE384" s="76"/>
      <c r="FF384" s="75"/>
      <c r="FG384" s="76"/>
      <c r="FH384" s="75"/>
      <c r="FI384" s="76"/>
      <c r="FJ384" s="75"/>
      <c r="FK384" s="76"/>
      <c r="FL384" s="75"/>
      <c r="FM384" s="76"/>
      <c r="FN384" s="75"/>
      <c r="FO384" s="76"/>
      <c r="FP384" s="77"/>
      <c r="FQ384" s="53">
        <f t="shared" si="229"/>
        <v>0</v>
      </c>
      <c r="FR384" s="154"/>
      <c r="FS384" s="151"/>
      <c r="FT384" s="76"/>
      <c r="FU384" s="75"/>
      <c r="FV384" s="76"/>
      <c r="FW384" s="75"/>
      <c r="FX384" s="76"/>
      <c r="FY384" s="75"/>
      <c r="FZ384" s="76"/>
      <c r="GA384" s="75"/>
      <c r="GB384" s="76"/>
      <c r="GC384" s="77"/>
      <c r="GD384" s="53"/>
      <c r="GE384" s="76"/>
      <c r="GF384" s="75"/>
      <c r="GG384" s="76"/>
      <c r="GH384" s="75"/>
      <c r="GI384" s="76"/>
      <c r="GJ384" s="75"/>
      <c r="GK384" s="76"/>
      <c r="GL384" s="75"/>
      <c r="GM384" s="76"/>
      <c r="GN384" s="77"/>
      <c r="GO384" s="48"/>
      <c r="GP384" s="138"/>
      <c r="GQ384" s="142"/>
      <c r="GR384" s="76"/>
      <c r="GS384" s="75"/>
      <c r="GT384" s="76"/>
      <c r="GU384" s="75"/>
      <c r="GV384" s="131"/>
      <c r="GW384" s="75"/>
      <c r="GX384" s="76"/>
      <c r="GY384" s="75"/>
      <c r="GZ384" s="76"/>
      <c r="HA384" s="75"/>
      <c r="HB384" s="76"/>
      <c r="HC384" s="77"/>
      <c r="HD384" s="48">
        <f t="shared" si="240"/>
        <v>0</v>
      </c>
      <c r="HE384" s="138"/>
      <c r="HF384" s="142"/>
      <c r="HG384" s="76"/>
      <c r="HH384" s="75"/>
      <c r="HI384" s="76"/>
      <c r="HJ384" s="75"/>
      <c r="HK384" s="131"/>
      <c r="HL384" s="75"/>
      <c r="HM384" s="76"/>
      <c r="HN384" s="75"/>
      <c r="HO384" s="76"/>
      <c r="HP384" s="75"/>
      <c r="HQ384" s="76"/>
      <c r="HR384" s="77"/>
      <c r="HS384" s="48">
        <f t="shared" si="222"/>
        <v>0</v>
      </c>
      <c r="HT384" s="138"/>
      <c r="HU384" s="142"/>
      <c r="HV384" s="76"/>
      <c r="HW384" s="75"/>
      <c r="HX384" s="76"/>
      <c r="HY384" s="75"/>
      <c r="HZ384" s="131"/>
      <c r="IA384" s="75"/>
      <c r="IB384" s="76"/>
      <c r="IC384" s="75"/>
      <c r="ID384" s="76"/>
      <c r="IE384" s="75"/>
      <c r="IF384" s="131"/>
      <c r="IG384" s="75"/>
      <c r="IH384" s="131"/>
      <c r="II384" s="75"/>
      <c r="IJ384" s="76"/>
      <c r="IK384" s="77"/>
      <c r="IL384" s="48">
        <f t="shared" si="225"/>
        <v>0</v>
      </c>
      <c r="IM384" s="138"/>
      <c r="IN384" s="142"/>
      <c r="IO384" s="76"/>
      <c r="IP384" s="77"/>
      <c r="IQ384" s="48">
        <f t="shared" si="220"/>
        <v>0</v>
      </c>
      <c r="IR384" s="76"/>
      <c r="IS384" s="77"/>
      <c r="IT384" s="48">
        <f t="shared" si="231"/>
        <v>0</v>
      </c>
      <c r="IU384" s="138"/>
      <c r="IV384" s="142"/>
      <c r="IW384" s="76"/>
      <c r="IX384" s="75"/>
      <c r="IY384" s="131"/>
      <c r="IZ384" s="75"/>
      <c r="JA384" s="131"/>
      <c r="JB384" s="75"/>
      <c r="JC384" s="76"/>
      <c r="JD384" s="75"/>
      <c r="JE384" s="76"/>
      <c r="JF384" s="75"/>
      <c r="JG384" s="76"/>
      <c r="JH384" s="77"/>
      <c r="JI384" s="48">
        <f t="shared" si="223"/>
        <v>0</v>
      </c>
      <c r="JJ384" s="138"/>
      <c r="JK384" s="142"/>
      <c r="JL384" s="131"/>
      <c r="JM384" s="75"/>
      <c r="JN384" s="76"/>
      <c r="JO384" s="77"/>
      <c r="JP384" s="48">
        <f t="shared" si="221"/>
        <v>0</v>
      </c>
      <c r="JQ384" s="76"/>
      <c r="JR384" s="77"/>
    </row>
    <row r="385" spans="2:278" ht="15" hidden="1" customHeight="1" x14ac:dyDescent="0.3">
      <c r="B385" s="37">
        <v>7412</v>
      </c>
      <c r="C385" s="30" t="s">
        <v>801</v>
      </c>
      <c r="D385" s="38">
        <v>2010</v>
      </c>
      <c r="E385" s="62">
        <f t="shared" si="214"/>
        <v>0</v>
      </c>
      <c r="F385" s="47" t="s">
        <v>482</v>
      </c>
      <c r="G385" s="47"/>
      <c r="H385" s="47" t="s">
        <v>707</v>
      </c>
      <c r="I385" s="47" t="s">
        <v>708</v>
      </c>
      <c r="J385" s="48">
        <f t="shared" si="232"/>
        <v>0</v>
      </c>
      <c r="K385" s="74"/>
      <c r="L385" s="75"/>
      <c r="M385" s="76"/>
      <c r="N385" s="75"/>
      <c r="O385" s="76"/>
      <c r="P385" s="77"/>
      <c r="Q385" s="48">
        <f t="shared" si="215"/>
        <v>0</v>
      </c>
      <c r="R385" s="74"/>
      <c r="S385" s="77"/>
      <c r="T385" s="48">
        <f t="shared" si="216"/>
        <v>0</v>
      </c>
      <c r="U385" s="74"/>
      <c r="V385" s="75"/>
      <c r="W385" s="76"/>
      <c r="X385" s="77"/>
      <c r="Y385" s="53">
        <f t="shared" si="243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5">
        <f t="shared" si="217"/>
        <v>0</v>
      </c>
      <c r="AQ385" s="97"/>
      <c r="AR385" s="92"/>
      <c r="AS385" s="89"/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>
        <f t="shared" si="228"/>
        <v>0</v>
      </c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241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/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/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>
        <f t="shared" si="218"/>
        <v>0</v>
      </c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6"/>
      <c r="ET385" s="75"/>
      <c r="EU385" s="76"/>
      <c r="EV385" s="75"/>
      <c r="EW385" s="76"/>
      <c r="EX385" s="77"/>
      <c r="EY385" s="53">
        <f t="shared" si="219"/>
        <v>0</v>
      </c>
      <c r="EZ385" s="76"/>
      <c r="FA385" s="75"/>
      <c r="FB385" s="76"/>
      <c r="FC385" s="77"/>
      <c r="FD385" s="53">
        <f t="shared" si="242"/>
        <v>0</v>
      </c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>
        <f t="shared" ref="FQ385:FQ401" si="244">FS385+FU385+FW385+FY385+GA385+GC385</f>
        <v>0</v>
      </c>
      <c r="FR385" s="154"/>
      <c r="FS385" s="151"/>
      <c r="FT385" s="76"/>
      <c r="FU385" s="75"/>
      <c r="FV385" s="76"/>
      <c r="FW385" s="75"/>
      <c r="FX385" s="76"/>
      <c r="FY385" s="75"/>
      <c r="FZ385" s="76"/>
      <c r="GA385" s="75"/>
      <c r="GB385" s="76"/>
      <c r="GC385" s="77"/>
      <c r="GD385" s="53"/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/>
      <c r="GP385" s="138"/>
      <c r="GQ385" s="142"/>
      <c r="GR385" s="76"/>
      <c r="GS385" s="75"/>
      <c r="GT385" s="76"/>
      <c r="GU385" s="75"/>
      <c r="GV385" s="131"/>
      <c r="GW385" s="75"/>
      <c r="GX385" s="76"/>
      <c r="GY385" s="75"/>
      <c r="GZ385" s="76"/>
      <c r="HA385" s="75"/>
      <c r="HB385" s="76"/>
      <c r="HC385" s="77"/>
      <c r="HD385" s="48">
        <f t="shared" si="240"/>
        <v>0</v>
      </c>
      <c r="HE385" s="138"/>
      <c r="HF385" s="142"/>
      <c r="HG385" s="76"/>
      <c r="HH385" s="75"/>
      <c r="HI385" s="76"/>
      <c r="HJ385" s="75"/>
      <c r="HK385" s="131"/>
      <c r="HL385" s="75"/>
      <c r="HM385" s="76"/>
      <c r="HN385" s="75"/>
      <c r="HO385" s="76"/>
      <c r="HP385" s="75"/>
      <c r="HQ385" s="76"/>
      <c r="HR385" s="77"/>
      <c r="HS385" s="48">
        <f t="shared" si="222"/>
        <v>0</v>
      </c>
      <c r="HT385" s="138"/>
      <c r="HU385" s="142"/>
      <c r="HV385" s="76"/>
      <c r="HW385" s="75"/>
      <c r="HX385" s="76"/>
      <c r="HY385" s="75"/>
      <c r="HZ385" s="131"/>
      <c r="IA385" s="75"/>
      <c r="IB385" s="76"/>
      <c r="IC385" s="75"/>
      <c r="ID385" s="76"/>
      <c r="IE385" s="75"/>
      <c r="IF385" s="131"/>
      <c r="IG385" s="75"/>
      <c r="IH385" s="131"/>
      <c r="II385" s="75"/>
      <c r="IJ385" s="76"/>
      <c r="IK385" s="77"/>
      <c r="IL385" s="48">
        <f t="shared" si="225"/>
        <v>0</v>
      </c>
      <c r="IM385" s="138"/>
      <c r="IN385" s="142"/>
      <c r="IO385" s="76"/>
      <c r="IP385" s="77"/>
      <c r="IQ385" s="48">
        <f t="shared" si="220"/>
        <v>0</v>
      </c>
      <c r="IR385" s="76"/>
      <c r="IS385" s="77"/>
      <c r="IT385" s="48">
        <f t="shared" si="231"/>
        <v>0</v>
      </c>
      <c r="IU385" s="138"/>
      <c r="IV385" s="142"/>
      <c r="IW385" s="76"/>
      <c r="IX385" s="75"/>
      <c r="IY385" s="131"/>
      <c r="IZ385" s="75"/>
      <c r="JA385" s="131"/>
      <c r="JB385" s="75"/>
      <c r="JC385" s="76"/>
      <c r="JD385" s="75"/>
      <c r="JE385" s="76"/>
      <c r="JF385" s="75"/>
      <c r="JG385" s="76"/>
      <c r="JH385" s="77"/>
      <c r="JI385" s="48">
        <f t="shared" si="223"/>
        <v>0</v>
      </c>
      <c r="JJ385" s="138"/>
      <c r="JK385" s="142"/>
      <c r="JL385" s="131"/>
      <c r="JM385" s="75"/>
      <c r="JN385" s="76"/>
      <c r="JO385" s="77"/>
      <c r="JP385" s="48">
        <f t="shared" si="221"/>
        <v>0</v>
      </c>
      <c r="JQ385" s="76"/>
      <c r="JR385" s="77"/>
    </row>
    <row r="386" spans="2:278" ht="15" hidden="1" customHeight="1" x14ac:dyDescent="0.3">
      <c r="B386" s="37">
        <v>5937</v>
      </c>
      <c r="C386" s="30" t="s">
        <v>132</v>
      </c>
      <c r="D386" s="38">
        <v>2007</v>
      </c>
      <c r="E386" s="62">
        <f t="shared" si="214"/>
        <v>0</v>
      </c>
      <c r="F386" s="47"/>
      <c r="G386" s="47"/>
      <c r="H386" s="47"/>
      <c r="I386" s="47"/>
      <c r="J386" s="48">
        <f t="shared" si="232"/>
        <v>0</v>
      </c>
      <c r="K386" s="74"/>
      <c r="L386" s="75"/>
      <c r="M386" s="76"/>
      <c r="N386" s="75"/>
      <c r="O386" s="76"/>
      <c r="P386" s="77"/>
      <c r="Q386" s="48">
        <f t="shared" si="215"/>
        <v>0</v>
      </c>
      <c r="R386" s="74"/>
      <c r="S386" s="77"/>
      <c r="T386" s="48">
        <f t="shared" si="216"/>
        <v>0</v>
      </c>
      <c r="U386" s="74"/>
      <c r="V386" s="75"/>
      <c r="W386" s="76"/>
      <c r="X386" s="77"/>
      <c r="Y386" s="53">
        <f t="shared" si="243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7"/>
      <c r="AK386" s="55"/>
      <c r="AL386" s="78"/>
      <c r="AM386" s="79"/>
      <c r="AN386" s="78"/>
      <c r="AO386" s="31"/>
      <c r="AP386" s="95">
        <f t="shared" si="217"/>
        <v>0</v>
      </c>
      <c r="AQ386" s="97"/>
      <c r="AR386" s="92"/>
      <c r="AS386" s="89"/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>
        <f t="shared" si="228"/>
        <v>0</v>
      </c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241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/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/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>
        <f t="shared" si="218"/>
        <v>0</v>
      </c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5"/>
      <c r="ET386" s="75"/>
      <c r="EU386" s="75"/>
      <c r="EV386" s="75"/>
      <c r="EW386" s="76"/>
      <c r="EX386" s="77"/>
      <c r="EY386" s="53">
        <f t="shared" si="219"/>
        <v>0</v>
      </c>
      <c r="EZ386" s="76"/>
      <c r="FA386" s="75"/>
      <c r="FB386" s="76"/>
      <c r="FC386" s="77"/>
      <c r="FD386" s="53">
        <f t="shared" si="242"/>
        <v>0</v>
      </c>
      <c r="FE386" s="76"/>
      <c r="FF386" s="75"/>
      <c r="FG386" s="76"/>
      <c r="FH386" s="75"/>
      <c r="FI386" s="76"/>
      <c r="FJ386" s="75"/>
      <c r="FK386" s="76"/>
      <c r="FL386" s="75"/>
      <c r="FM386" s="76"/>
      <c r="FN386" s="75"/>
      <c r="FO386" s="76"/>
      <c r="FP386" s="77"/>
      <c r="FQ386" s="53">
        <f t="shared" si="244"/>
        <v>0</v>
      </c>
      <c r="FR386" s="154"/>
      <c r="FS386" s="151"/>
      <c r="FT386" s="76"/>
      <c r="FU386" s="75"/>
      <c r="FV386" s="76"/>
      <c r="FW386" s="75"/>
      <c r="FX386" s="76"/>
      <c r="FY386" s="75"/>
      <c r="FZ386" s="76"/>
      <c r="GA386" s="75"/>
      <c r="GB386" s="76"/>
      <c r="GC386" s="77"/>
      <c r="GD386" s="53"/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/>
      <c r="GP386" s="138"/>
      <c r="GQ386" s="142"/>
      <c r="GR386" s="76"/>
      <c r="GS386" s="75"/>
      <c r="GT386" s="76"/>
      <c r="GU386" s="75"/>
      <c r="GV386" s="131"/>
      <c r="GW386" s="75"/>
      <c r="GX386" s="76"/>
      <c r="GY386" s="75"/>
      <c r="GZ386" s="76"/>
      <c r="HA386" s="75"/>
      <c r="HB386" s="76"/>
      <c r="HC386" s="77"/>
      <c r="HD386" s="48">
        <f t="shared" si="240"/>
        <v>0</v>
      </c>
      <c r="HE386" s="138"/>
      <c r="HF386" s="142"/>
      <c r="HG386" s="76"/>
      <c r="HH386" s="75"/>
      <c r="HI386" s="76"/>
      <c r="HJ386" s="75"/>
      <c r="HK386" s="131"/>
      <c r="HL386" s="75"/>
      <c r="HM386" s="76"/>
      <c r="HN386" s="75"/>
      <c r="HO386" s="76"/>
      <c r="HP386" s="75"/>
      <c r="HQ386" s="76"/>
      <c r="HR386" s="77"/>
      <c r="HS386" s="48">
        <f t="shared" si="222"/>
        <v>0</v>
      </c>
      <c r="HT386" s="138"/>
      <c r="HU386" s="142"/>
      <c r="HV386" s="76"/>
      <c r="HW386" s="75"/>
      <c r="HX386" s="76"/>
      <c r="HY386" s="75"/>
      <c r="HZ386" s="131"/>
      <c r="IA386" s="75"/>
      <c r="IB386" s="76"/>
      <c r="IC386" s="75"/>
      <c r="ID386" s="76"/>
      <c r="IE386" s="75"/>
      <c r="IF386" s="131"/>
      <c r="IG386" s="75"/>
      <c r="IH386" s="131"/>
      <c r="II386" s="75"/>
      <c r="IJ386" s="76"/>
      <c r="IK386" s="77"/>
      <c r="IL386" s="48">
        <f t="shared" si="225"/>
        <v>0</v>
      </c>
      <c r="IM386" s="138"/>
      <c r="IN386" s="142"/>
      <c r="IO386" s="76"/>
      <c r="IP386" s="77"/>
      <c r="IQ386" s="48">
        <f t="shared" si="220"/>
        <v>0</v>
      </c>
      <c r="IR386" s="76"/>
      <c r="IS386" s="77"/>
      <c r="IT386" s="48">
        <f t="shared" si="231"/>
        <v>0</v>
      </c>
      <c r="IU386" s="138"/>
      <c r="IV386" s="142"/>
      <c r="IW386" s="76"/>
      <c r="IX386" s="75"/>
      <c r="IY386" s="131"/>
      <c r="IZ386" s="75"/>
      <c r="JA386" s="131"/>
      <c r="JB386" s="75"/>
      <c r="JC386" s="76"/>
      <c r="JD386" s="75"/>
      <c r="JE386" s="76"/>
      <c r="JF386" s="75"/>
      <c r="JG386" s="76"/>
      <c r="JH386" s="77"/>
      <c r="JI386" s="48">
        <f t="shared" si="223"/>
        <v>0</v>
      </c>
      <c r="JJ386" s="138"/>
      <c r="JK386" s="142"/>
      <c r="JL386" s="131"/>
      <c r="JM386" s="75"/>
      <c r="JN386" s="76"/>
      <c r="JO386" s="77"/>
      <c r="JP386" s="48">
        <f t="shared" si="221"/>
        <v>0</v>
      </c>
      <c r="JQ386" s="76"/>
      <c r="JR386" s="77"/>
    </row>
    <row r="387" spans="2:278" ht="15" hidden="1" customHeight="1" x14ac:dyDescent="0.3">
      <c r="B387" s="37">
        <v>9307</v>
      </c>
      <c r="C387" s="30" t="s">
        <v>773</v>
      </c>
      <c r="D387" s="38">
        <v>2010</v>
      </c>
      <c r="E387" s="62">
        <f t="shared" si="214"/>
        <v>0</v>
      </c>
      <c r="F387" s="47" t="s">
        <v>529</v>
      </c>
      <c r="G387" s="47"/>
      <c r="H387" s="47" t="s">
        <v>655</v>
      </c>
      <c r="I387" s="47" t="s">
        <v>656</v>
      </c>
      <c r="J387" s="48">
        <f t="shared" si="232"/>
        <v>0</v>
      </c>
      <c r="K387" s="74"/>
      <c r="L387" s="75"/>
      <c r="M387" s="76"/>
      <c r="N387" s="75"/>
      <c r="O387" s="76"/>
      <c r="P387" s="77"/>
      <c r="Q387" s="48">
        <f t="shared" si="215"/>
        <v>0</v>
      </c>
      <c r="R387" s="74"/>
      <c r="S387" s="77"/>
      <c r="T387" s="48">
        <f t="shared" si="216"/>
        <v>0</v>
      </c>
      <c r="U387" s="74"/>
      <c r="V387" s="75"/>
      <c r="W387" s="76"/>
      <c r="X387" s="77"/>
      <c r="Y387" s="53">
        <f t="shared" si="243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5">
        <f t="shared" si="217"/>
        <v>0</v>
      </c>
      <c r="AQ387" s="97"/>
      <c r="AR387" s="92"/>
      <c r="AS387" s="89"/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>
        <f t="shared" si="228"/>
        <v>0</v>
      </c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241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/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/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>
        <f t="shared" si="218"/>
        <v>0</v>
      </c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6"/>
      <c r="ET387" s="75"/>
      <c r="EU387" s="170"/>
      <c r="EV387" s="171"/>
      <c r="EW387" s="76"/>
      <c r="EX387" s="77"/>
      <c r="EY387" s="53">
        <f t="shared" si="219"/>
        <v>0</v>
      </c>
      <c r="EZ387" s="76"/>
      <c r="FA387" s="75"/>
      <c r="FB387" s="76"/>
      <c r="FC387" s="77"/>
      <c r="FD387" s="53">
        <f t="shared" si="242"/>
        <v>0</v>
      </c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>
        <f t="shared" si="244"/>
        <v>0</v>
      </c>
      <c r="FR387" s="154"/>
      <c r="FS387" s="151"/>
      <c r="FT387" s="76"/>
      <c r="FU387" s="75"/>
      <c r="FV387" s="76"/>
      <c r="FW387" s="75"/>
      <c r="FX387" s="76"/>
      <c r="FY387" s="75"/>
      <c r="FZ387" s="76"/>
      <c r="GA387" s="75"/>
      <c r="GB387" s="76"/>
      <c r="GC387" s="77"/>
      <c r="GD387" s="53"/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/>
      <c r="GP387" s="138"/>
      <c r="GQ387" s="142"/>
      <c r="GR387" s="76"/>
      <c r="GS387" s="75"/>
      <c r="GT387" s="76"/>
      <c r="GU387" s="75"/>
      <c r="GV387" s="131"/>
      <c r="GW387" s="75"/>
      <c r="GX387" s="76"/>
      <c r="GY387" s="75"/>
      <c r="GZ387" s="76"/>
      <c r="HA387" s="75"/>
      <c r="HB387" s="76"/>
      <c r="HC387" s="77"/>
      <c r="HD387" s="48">
        <f t="shared" si="240"/>
        <v>0</v>
      </c>
      <c r="HE387" s="138"/>
      <c r="HF387" s="142"/>
      <c r="HG387" s="76"/>
      <c r="HH387" s="75"/>
      <c r="HI387" s="76"/>
      <c r="HJ387" s="75"/>
      <c r="HK387" s="131"/>
      <c r="HL387" s="75"/>
      <c r="HM387" s="76"/>
      <c r="HN387" s="75"/>
      <c r="HO387" s="76"/>
      <c r="HP387" s="75"/>
      <c r="HQ387" s="76"/>
      <c r="HR387" s="77"/>
      <c r="HS387" s="48">
        <f t="shared" si="222"/>
        <v>0</v>
      </c>
      <c r="HT387" s="138"/>
      <c r="HU387" s="142"/>
      <c r="HV387" s="76"/>
      <c r="HW387" s="75"/>
      <c r="HX387" s="76"/>
      <c r="HY387" s="75"/>
      <c r="HZ387" s="131"/>
      <c r="IA387" s="75"/>
      <c r="IB387" s="76"/>
      <c r="IC387" s="75"/>
      <c r="ID387" s="76"/>
      <c r="IE387" s="75"/>
      <c r="IF387" s="131"/>
      <c r="IG387" s="75"/>
      <c r="IH387" s="131"/>
      <c r="II387" s="75"/>
      <c r="IJ387" s="76"/>
      <c r="IK387" s="77"/>
      <c r="IL387" s="48">
        <f t="shared" si="225"/>
        <v>0</v>
      </c>
      <c r="IM387" s="138"/>
      <c r="IN387" s="142"/>
      <c r="IO387" s="76"/>
      <c r="IP387" s="77"/>
      <c r="IQ387" s="48">
        <f t="shared" si="220"/>
        <v>0</v>
      </c>
      <c r="IR387" s="76"/>
      <c r="IS387" s="77"/>
      <c r="IT387" s="48">
        <f t="shared" si="231"/>
        <v>0</v>
      </c>
      <c r="IU387" s="138"/>
      <c r="IV387" s="142"/>
      <c r="IW387" s="76"/>
      <c r="IX387" s="75"/>
      <c r="IY387" s="131"/>
      <c r="IZ387" s="75"/>
      <c r="JA387" s="131"/>
      <c r="JB387" s="75"/>
      <c r="JC387" s="76"/>
      <c r="JD387" s="75"/>
      <c r="JE387" s="76"/>
      <c r="JF387" s="75"/>
      <c r="JG387" s="76"/>
      <c r="JH387" s="77"/>
      <c r="JI387" s="48">
        <f t="shared" si="223"/>
        <v>0</v>
      </c>
      <c r="JJ387" s="138"/>
      <c r="JK387" s="142"/>
      <c r="JL387" s="131"/>
      <c r="JM387" s="75"/>
      <c r="JN387" s="76"/>
      <c r="JO387" s="77"/>
      <c r="JP387" s="48">
        <f t="shared" si="221"/>
        <v>0</v>
      </c>
      <c r="JQ387" s="76"/>
      <c r="JR387" s="77"/>
    </row>
    <row r="388" spans="2:278" ht="15" hidden="1" customHeight="1" x14ac:dyDescent="0.3">
      <c r="B388" s="37">
        <v>3254</v>
      </c>
      <c r="C388" s="30" t="s">
        <v>156</v>
      </c>
      <c r="D388" s="38">
        <v>2002</v>
      </c>
      <c r="E388" s="62">
        <f t="shared" si="214"/>
        <v>0</v>
      </c>
      <c r="F388" s="47"/>
      <c r="G388" s="47"/>
      <c r="H388" s="47"/>
      <c r="I388" s="47"/>
      <c r="J388" s="48">
        <f t="shared" si="232"/>
        <v>0</v>
      </c>
      <c r="K388" s="74"/>
      <c r="L388" s="75"/>
      <c r="M388" s="76"/>
      <c r="N388" s="75"/>
      <c r="O388" s="76"/>
      <c r="P388" s="77"/>
      <c r="Q388" s="48">
        <f t="shared" si="215"/>
        <v>0</v>
      </c>
      <c r="R388" s="74"/>
      <c r="S388" s="77"/>
      <c r="T388" s="48">
        <f t="shared" si="216"/>
        <v>0</v>
      </c>
      <c r="U388" s="74"/>
      <c r="V388" s="75"/>
      <c r="W388" s="76"/>
      <c r="X388" s="77"/>
      <c r="Y388" s="53">
        <f t="shared" si="243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5">
        <f t="shared" si="217"/>
        <v>0</v>
      </c>
      <c r="AQ388" s="97"/>
      <c r="AR388" s="92"/>
      <c r="AS388" s="89">
        <f>AU388+AW388+AY388+BA388+BC388</f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>
        <f t="shared" si="228"/>
        <v>0</v>
      </c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241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>CJ388+CL388+CN388+CP388+CR388+CT388</f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>CW388+CY388+DA388+DC388+DE388</f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>
        <f t="shared" si="218"/>
        <v>0</v>
      </c>
      <c r="DG388" s="76"/>
      <c r="DH388" s="75"/>
      <c r="DI388" s="76"/>
      <c r="DJ388" s="75"/>
      <c r="DK388" s="51"/>
      <c r="DL388" s="52"/>
      <c r="DM388" s="53">
        <f>DO388+DQ388+DS388+DU388+DW388+DY388+EA388+EC388</f>
        <v>0</v>
      </c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>
        <f>EF388+EH388+EJ388+EL388+EN388+EP388+ER388+ET388+EV388+EX388</f>
        <v>0</v>
      </c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5"/>
      <c r="ET388" s="75"/>
      <c r="EU388" s="75"/>
      <c r="EV388" s="75"/>
      <c r="EW388" s="51"/>
      <c r="EX388" s="52"/>
      <c r="EY388" s="53">
        <f t="shared" si="219"/>
        <v>0</v>
      </c>
      <c r="EZ388" s="76"/>
      <c r="FA388" s="75"/>
      <c r="FB388" s="51"/>
      <c r="FC388" s="52"/>
      <c r="FD388" s="53">
        <f t="shared" si="242"/>
        <v>0</v>
      </c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>
        <f t="shared" si="244"/>
        <v>0</v>
      </c>
      <c r="FR388" s="123"/>
      <c r="FS388" s="123"/>
      <c r="FT388" s="76"/>
      <c r="FU388" s="75"/>
      <c r="FV388" s="76"/>
      <c r="FW388" s="75"/>
      <c r="FX388" s="75"/>
      <c r="FY388" s="75"/>
      <c r="FZ388" s="75"/>
      <c r="GA388" s="75"/>
      <c r="GB388" s="51"/>
      <c r="GC388" s="52"/>
      <c r="GD388" s="53">
        <f>GF388+GH388+GJ388+GL388+GN388</f>
        <v>0</v>
      </c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>
        <f>GQ388+GS388+GU388+GW388+GY388+HA388+HC388</f>
        <v>0</v>
      </c>
      <c r="GP388" s="138"/>
      <c r="GQ388" s="142"/>
      <c r="GR388" s="76"/>
      <c r="GS388" s="75"/>
      <c r="GT388" s="76"/>
      <c r="GU388" s="75"/>
      <c r="GV388" s="129"/>
      <c r="GW388" s="50"/>
      <c r="GX388" s="76"/>
      <c r="GY388" s="75"/>
      <c r="GZ388" s="76"/>
      <c r="HA388" s="75"/>
      <c r="HB388" s="51"/>
      <c r="HC388" s="52"/>
      <c r="HD388" s="48">
        <f t="shared" si="240"/>
        <v>0</v>
      </c>
      <c r="HE388" s="138"/>
      <c r="HF388" s="142"/>
      <c r="HG388" s="76"/>
      <c r="HH388" s="75"/>
      <c r="HI388" s="76"/>
      <c r="HJ388" s="75"/>
      <c r="HK388" s="129"/>
      <c r="HL388" s="50"/>
      <c r="HM388" s="76"/>
      <c r="HN388" s="75"/>
      <c r="HO388" s="76"/>
      <c r="HP388" s="75"/>
      <c r="HQ388" s="51"/>
      <c r="HR388" s="52"/>
      <c r="HS388" s="48">
        <f t="shared" si="222"/>
        <v>0</v>
      </c>
      <c r="HT388" s="138"/>
      <c r="HU388" s="142"/>
      <c r="HV388" s="76"/>
      <c r="HW388" s="75"/>
      <c r="HX388" s="76"/>
      <c r="HY388" s="75"/>
      <c r="HZ388" s="129"/>
      <c r="IA388" s="50"/>
      <c r="IB388" s="76"/>
      <c r="IC388" s="75"/>
      <c r="ID388" s="76"/>
      <c r="IE388" s="75"/>
      <c r="IF388" s="131"/>
      <c r="IG388" s="75"/>
      <c r="IH388" s="131"/>
      <c r="II388" s="75"/>
      <c r="IJ388" s="51"/>
      <c r="IK388" s="52"/>
      <c r="IL388" s="48">
        <f t="shared" si="225"/>
        <v>0</v>
      </c>
      <c r="IM388" s="138"/>
      <c r="IN388" s="142"/>
      <c r="IO388" s="51"/>
      <c r="IP388" s="52"/>
      <c r="IQ388" s="48">
        <f t="shared" si="220"/>
        <v>0</v>
      </c>
      <c r="IR388" s="51"/>
      <c r="IS388" s="52"/>
      <c r="IT388" s="48">
        <f t="shared" si="231"/>
        <v>0</v>
      </c>
      <c r="IU388" s="138"/>
      <c r="IV388" s="142"/>
      <c r="IW388" s="76"/>
      <c r="IX388" s="75"/>
      <c r="IY388" s="129"/>
      <c r="IZ388" s="50"/>
      <c r="JA388" s="131"/>
      <c r="JB388" s="75"/>
      <c r="JC388" s="76"/>
      <c r="JD388" s="75"/>
      <c r="JE388" s="76"/>
      <c r="JF388" s="75"/>
      <c r="JG388" s="51"/>
      <c r="JH388" s="52"/>
      <c r="JI388" s="48">
        <f t="shared" si="223"/>
        <v>0</v>
      </c>
      <c r="JJ388" s="138"/>
      <c r="JK388" s="142"/>
      <c r="JL388" s="129"/>
      <c r="JM388" s="50"/>
      <c r="JN388" s="51"/>
      <c r="JO388" s="52"/>
      <c r="JP388" s="48">
        <f t="shared" si="221"/>
        <v>0</v>
      </c>
      <c r="JQ388" s="51"/>
      <c r="JR388" s="52"/>
    </row>
    <row r="389" spans="2:278" ht="15" hidden="1" customHeight="1" x14ac:dyDescent="0.3">
      <c r="B389" s="37">
        <v>9314</v>
      </c>
      <c r="C389" s="30" t="s">
        <v>821</v>
      </c>
      <c r="D389" s="38">
        <v>2010</v>
      </c>
      <c r="E389" s="62">
        <f t="shared" si="214"/>
        <v>0</v>
      </c>
      <c r="F389" s="47" t="s">
        <v>529</v>
      </c>
      <c r="G389" s="47"/>
      <c r="H389" s="47" t="s">
        <v>655</v>
      </c>
      <c r="I389" s="47" t="s">
        <v>655</v>
      </c>
      <c r="J389" s="48">
        <f t="shared" si="232"/>
        <v>0</v>
      </c>
      <c r="K389" s="74"/>
      <c r="L389" s="75"/>
      <c r="M389" s="76"/>
      <c r="N389" s="75"/>
      <c r="O389" s="76"/>
      <c r="P389" s="77"/>
      <c r="Q389" s="48">
        <f t="shared" si="215"/>
        <v>0</v>
      </c>
      <c r="R389" s="74"/>
      <c r="S389" s="77"/>
      <c r="T389" s="48">
        <f t="shared" si="216"/>
        <v>0</v>
      </c>
      <c r="U389" s="74"/>
      <c r="V389" s="75"/>
      <c r="W389" s="76"/>
      <c r="X389" s="77"/>
      <c r="Y389" s="53">
        <f t="shared" si="243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5">
        <f t="shared" si="217"/>
        <v>0</v>
      </c>
      <c r="AQ389" s="97"/>
      <c r="AR389" s="92"/>
      <c r="AS389" s="89"/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>
        <f t="shared" si="228"/>
        <v>0</v>
      </c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241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/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/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>
        <f t="shared" si="218"/>
        <v>0</v>
      </c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6"/>
      <c r="ET389" s="75"/>
      <c r="EU389" s="76"/>
      <c r="EV389" s="75"/>
      <c r="EW389" s="76"/>
      <c r="EX389" s="77"/>
      <c r="EY389" s="53">
        <f t="shared" si="219"/>
        <v>0</v>
      </c>
      <c r="EZ389" s="76"/>
      <c r="FA389" s="75"/>
      <c r="FB389" s="76"/>
      <c r="FC389" s="77"/>
      <c r="FD389" s="53">
        <f t="shared" si="242"/>
        <v>0</v>
      </c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>
        <f t="shared" si="244"/>
        <v>0</v>
      </c>
      <c r="FR389" s="154"/>
      <c r="FS389" s="151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/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/>
      <c r="GP389" s="138"/>
      <c r="GQ389" s="142"/>
      <c r="GR389" s="76"/>
      <c r="GS389" s="75"/>
      <c r="GT389" s="51"/>
      <c r="GU389" s="50"/>
      <c r="GV389" s="131"/>
      <c r="GW389" s="75"/>
      <c r="GX389" s="76"/>
      <c r="GY389" s="75"/>
      <c r="GZ389" s="76"/>
      <c r="HA389" s="75"/>
      <c r="HB389" s="76"/>
      <c r="HC389" s="77"/>
      <c r="HD389" s="48">
        <f t="shared" si="240"/>
        <v>0</v>
      </c>
      <c r="HE389" s="138"/>
      <c r="HF389" s="142"/>
      <c r="HG389" s="76"/>
      <c r="HH389" s="75"/>
      <c r="HI389" s="51"/>
      <c r="HJ389" s="50"/>
      <c r="HK389" s="131"/>
      <c r="HL389" s="75"/>
      <c r="HM389" s="76"/>
      <c r="HN389" s="75"/>
      <c r="HO389" s="76"/>
      <c r="HP389" s="75"/>
      <c r="HQ389" s="76"/>
      <c r="HR389" s="77"/>
      <c r="HS389" s="48">
        <f t="shared" si="222"/>
        <v>0</v>
      </c>
      <c r="HT389" s="138"/>
      <c r="HU389" s="142"/>
      <c r="HV389" s="76"/>
      <c r="HW389" s="75"/>
      <c r="HX389" s="51"/>
      <c r="HY389" s="50"/>
      <c r="HZ389" s="131"/>
      <c r="IA389" s="75"/>
      <c r="IB389" s="76"/>
      <c r="IC389" s="75"/>
      <c r="ID389" s="76"/>
      <c r="IE389" s="75"/>
      <c r="IF389" s="131"/>
      <c r="IG389" s="75"/>
      <c r="IH389" s="131"/>
      <c r="II389" s="75"/>
      <c r="IJ389" s="76"/>
      <c r="IK389" s="77"/>
      <c r="IL389" s="48">
        <f t="shared" si="225"/>
        <v>0</v>
      </c>
      <c r="IM389" s="138"/>
      <c r="IN389" s="142"/>
      <c r="IO389" s="76"/>
      <c r="IP389" s="77"/>
      <c r="IQ389" s="48">
        <f t="shared" si="220"/>
        <v>0</v>
      </c>
      <c r="IR389" s="76"/>
      <c r="IS389" s="77"/>
      <c r="IT389" s="48">
        <f t="shared" si="231"/>
        <v>0</v>
      </c>
      <c r="IU389" s="138"/>
      <c r="IV389" s="142"/>
      <c r="IW389" s="51"/>
      <c r="IX389" s="50"/>
      <c r="IY389" s="131"/>
      <c r="IZ389" s="75"/>
      <c r="JA389" s="131"/>
      <c r="JB389" s="75"/>
      <c r="JC389" s="76"/>
      <c r="JD389" s="75"/>
      <c r="JE389" s="76"/>
      <c r="JF389" s="75"/>
      <c r="JG389" s="76"/>
      <c r="JH389" s="77"/>
      <c r="JI389" s="48">
        <f t="shared" si="223"/>
        <v>0</v>
      </c>
      <c r="JJ389" s="138"/>
      <c r="JK389" s="142"/>
      <c r="JL389" s="131"/>
      <c r="JM389" s="75"/>
      <c r="JN389" s="76"/>
      <c r="JO389" s="77"/>
      <c r="JP389" s="48">
        <f t="shared" si="221"/>
        <v>0</v>
      </c>
      <c r="JQ389" s="76"/>
      <c r="JR389" s="77"/>
    </row>
    <row r="390" spans="2:278" ht="15" hidden="1" customHeight="1" x14ac:dyDescent="0.3">
      <c r="B390" s="37">
        <v>6154</v>
      </c>
      <c r="C390" s="30" t="s">
        <v>138</v>
      </c>
      <c r="D390" s="38">
        <v>2006</v>
      </c>
      <c r="E390" s="62">
        <f t="shared" si="214"/>
        <v>0</v>
      </c>
      <c r="F390" s="47"/>
      <c r="G390" s="47"/>
      <c r="H390" s="47"/>
      <c r="I390" s="47"/>
      <c r="J390" s="48">
        <f t="shared" si="232"/>
        <v>0</v>
      </c>
      <c r="K390" s="74"/>
      <c r="L390" s="75"/>
      <c r="M390" s="76"/>
      <c r="N390" s="75"/>
      <c r="O390" s="76"/>
      <c r="P390" s="77"/>
      <c r="Q390" s="48">
        <f t="shared" si="215"/>
        <v>0</v>
      </c>
      <c r="R390" s="74"/>
      <c r="S390" s="77"/>
      <c r="T390" s="48">
        <f t="shared" si="216"/>
        <v>0</v>
      </c>
      <c r="U390" s="74"/>
      <c r="V390" s="75"/>
      <c r="W390" s="76"/>
      <c r="X390" s="77"/>
      <c r="Y390" s="53">
        <f t="shared" si="243"/>
        <v>0</v>
      </c>
      <c r="Z390" s="78"/>
      <c r="AA390" s="79"/>
      <c r="AB390" s="78"/>
      <c r="AC390" s="79"/>
      <c r="AD390" s="78"/>
      <c r="AE390" s="79"/>
      <c r="AF390" s="78"/>
      <c r="AG390" s="79"/>
      <c r="AH390" s="117"/>
      <c r="AI390" s="55"/>
      <c r="AJ390" s="78"/>
      <c r="AK390" s="79"/>
      <c r="AL390" s="78"/>
      <c r="AM390" s="79"/>
      <c r="AN390" s="78"/>
      <c r="AO390" s="31"/>
      <c r="AP390" s="95">
        <f t="shared" si="217"/>
        <v>0</v>
      </c>
      <c r="AQ390" s="113"/>
      <c r="AR390" s="92"/>
      <c r="AS390" s="89">
        <f>AU390+AW390+AY390+BA390+BC390</f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>
        <f t="shared" si="228"/>
        <v>0</v>
      </c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241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>CJ390+CL390+CN390+CP390+CR390+CT390</f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>CW390+CY390+DA390+DC390+DE390</f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>
        <f t="shared" si="218"/>
        <v>0</v>
      </c>
      <c r="DG390" s="76"/>
      <c r="DH390" s="75"/>
      <c r="DI390" s="76"/>
      <c r="DJ390" s="75"/>
      <c r="DK390" s="76"/>
      <c r="DL390" s="77"/>
      <c r="DM390" s="53">
        <f>DO390+DQ390+DS390+DU390+DW390+DY390+EA390+EC390</f>
        <v>0</v>
      </c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>
        <f>EF390+EH390+EJ390+EL390+EN390+EP390+ER390+ET390+EV390+EX390</f>
        <v>0</v>
      </c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5"/>
      <c r="ET390" s="75"/>
      <c r="EU390" s="75"/>
      <c r="EV390" s="75"/>
      <c r="EW390" s="76"/>
      <c r="EX390" s="77"/>
      <c r="EY390" s="53">
        <f t="shared" si="219"/>
        <v>0</v>
      </c>
      <c r="EZ390" s="76"/>
      <c r="FA390" s="75"/>
      <c r="FB390" s="76"/>
      <c r="FC390" s="77"/>
      <c r="FD390" s="53">
        <f t="shared" si="242"/>
        <v>0</v>
      </c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>
        <f t="shared" si="244"/>
        <v>0</v>
      </c>
      <c r="FR390" s="123"/>
      <c r="FS390" s="123"/>
      <c r="FT390" s="76"/>
      <c r="FU390" s="75"/>
      <c r="FV390" s="76"/>
      <c r="FW390" s="75"/>
      <c r="FX390" s="75"/>
      <c r="FY390" s="75"/>
      <c r="FZ390" s="75"/>
      <c r="GA390" s="75"/>
      <c r="GB390" s="76"/>
      <c r="GC390" s="77"/>
      <c r="GD390" s="53">
        <f>GF390+GH390+GJ390+GL390+GN390</f>
        <v>0</v>
      </c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>
        <f>GQ390+GS390+GU390+GW390+GY390+HA390+HC390</f>
        <v>0</v>
      </c>
      <c r="GP390" s="138"/>
      <c r="GQ390" s="142"/>
      <c r="GR390" s="76"/>
      <c r="GS390" s="75"/>
      <c r="GT390" s="76"/>
      <c r="GU390" s="75"/>
      <c r="GV390" s="131"/>
      <c r="GW390" s="75"/>
      <c r="GX390" s="76"/>
      <c r="GY390" s="75"/>
      <c r="GZ390" s="76"/>
      <c r="HA390" s="75"/>
      <c r="HB390" s="76"/>
      <c r="HC390" s="77"/>
      <c r="HD390" s="48">
        <f t="shared" si="240"/>
        <v>0</v>
      </c>
      <c r="HE390" s="138"/>
      <c r="HF390" s="142"/>
      <c r="HG390" s="76"/>
      <c r="HH390" s="75"/>
      <c r="HI390" s="76"/>
      <c r="HJ390" s="75"/>
      <c r="HK390" s="131"/>
      <c r="HL390" s="75"/>
      <c r="HM390" s="76"/>
      <c r="HN390" s="75"/>
      <c r="HO390" s="76"/>
      <c r="HP390" s="75"/>
      <c r="HQ390" s="76"/>
      <c r="HR390" s="77"/>
      <c r="HS390" s="48">
        <f t="shared" si="222"/>
        <v>0</v>
      </c>
      <c r="HT390" s="138"/>
      <c r="HU390" s="142"/>
      <c r="HV390" s="76"/>
      <c r="HW390" s="75"/>
      <c r="HX390" s="76"/>
      <c r="HY390" s="75"/>
      <c r="HZ390" s="131"/>
      <c r="IA390" s="75"/>
      <c r="IB390" s="76"/>
      <c r="IC390" s="75"/>
      <c r="ID390" s="76"/>
      <c r="IE390" s="75"/>
      <c r="IF390" s="131"/>
      <c r="IG390" s="75"/>
      <c r="IH390" s="131"/>
      <c r="II390" s="75"/>
      <c r="IJ390" s="76"/>
      <c r="IK390" s="77"/>
      <c r="IL390" s="48">
        <f t="shared" si="225"/>
        <v>0</v>
      </c>
      <c r="IM390" s="138"/>
      <c r="IN390" s="142"/>
      <c r="IO390" s="76"/>
      <c r="IP390" s="77"/>
      <c r="IQ390" s="48">
        <f t="shared" si="220"/>
        <v>0</v>
      </c>
      <c r="IR390" s="76"/>
      <c r="IS390" s="77"/>
      <c r="IT390" s="48">
        <f t="shared" si="231"/>
        <v>0</v>
      </c>
      <c r="IU390" s="138"/>
      <c r="IV390" s="142"/>
      <c r="IW390" s="76"/>
      <c r="IX390" s="75"/>
      <c r="IY390" s="131"/>
      <c r="IZ390" s="75"/>
      <c r="JA390" s="131"/>
      <c r="JB390" s="75"/>
      <c r="JC390" s="76"/>
      <c r="JD390" s="75"/>
      <c r="JE390" s="76"/>
      <c r="JF390" s="75"/>
      <c r="JG390" s="76"/>
      <c r="JH390" s="77"/>
      <c r="JI390" s="48">
        <f t="shared" si="223"/>
        <v>0</v>
      </c>
      <c r="JJ390" s="138"/>
      <c r="JK390" s="142"/>
      <c r="JL390" s="131"/>
      <c r="JM390" s="75"/>
      <c r="JN390" s="76"/>
      <c r="JO390" s="77"/>
      <c r="JP390" s="48">
        <f t="shared" si="221"/>
        <v>0</v>
      </c>
      <c r="JQ390" s="76"/>
      <c r="JR390" s="77"/>
    </row>
    <row r="391" spans="2:278" ht="15" hidden="1" customHeight="1" x14ac:dyDescent="0.3">
      <c r="B391" s="37">
        <v>9504</v>
      </c>
      <c r="C391" s="30" t="s">
        <v>736</v>
      </c>
      <c r="D391" s="38">
        <v>2010</v>
      </c>
      <c r="E391" s="62">
        <f t="shared" si="214"/>
        <v>0</v>
      </c>
      <c r="F391" s="47" t="s">
        <v>410</v>
      </c>
      <c r="G391" s="47"/>
      <c r="H391" s="47" t="s">
        <v>737</v>
      </c>
      <c r="I391" s="47" t="s">
        <v>738</v>
      </c>
      <c r="J391" s="48">
        <f t="shared" si="232"/>
        <v>0</v>
      </c>
      <c r="K391" s="74"/>
      <c r="L391" s="75"/>
      <c r="M391" s="76"/>
      <c r="N391" s="75"/>
      <c r="O391" s="76"/>
      <c r="P391" s="77"/>
      <c r="Q391" s="48">
        <f t="shared" si="215"/>
        <v>0</v>
      </c>
      <c r="R391" s="74"/>
      <c r="S391" s="77"/>
      <c r="T391" s="48">
        <f t="shared" si="216"/>
        <v>0</v>
      </c>
      <c r="U391" s="74"/>
      <c r="V391" s="75"/>
      <c r="W391" s="76"/>
      <c r="X391" s="77"/>
      <c r="Y391" s="53">
        <f t="shared" si="243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5">
        <f t="shared" si="217"/>
        <v>0</v>
      </c>
      <c r="AQ391" s="97"/>
      <c r="AR391" s="92"/>
      <c r="AS391" s="89"/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>
        <f t="shared" si="228"/>
        <v>0</v>
      </c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241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/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/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>
        <f t="shared" si="218"/>
        <v>0</v>
      </c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76"/>
      <c r="EV391" s="75"/>
      <c r="EW391" s="76"/>
      <c r="EX391" s="77"/>
      <c r="EY391" s="53">
        <f t="shared" si="219"/>
        <v>0</v>
      </c>
      <c r="EZ391" s="76"/>
      <c r="FA391" s="75"/>
      <c r="FB391" s="76"/>
      <c r="FC391" s="77"/>
      <c r="FD391" s="53">
        <f t="shared" si="242"/>
        <v>0</v>
      </c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>
        <f t="shared" si="244"/>
        <v>0</v>
      </c>
      <c r="FR391" s="154"/>
      <c r="FS391" s="151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/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/>
      <c r="GP391" s="138"/>
      <c r="GQ391" s="142"/>
      <c r="GR391" s="76"/>
      <c r="GS391" s="75"/>
      <c r="GT391" s="76"/>
      <c r="GU391" s="75"/>
      <c r="GV391" s="131"/>
      <c r="GW391" s="75"/>
      <c r="GX391" s="76"/>
      <c r="GY391" s="75"/>
      <c r="GZ391" s="76"/>
      <c r="HA391" s="75"/>
      <c r="HB391" s="76"/>
      <c r="HC391" s="77"/>
      <c r="HD391" s="48">
        <f t="shared" si="240"/>
        <v>0</v>
      </c>
      <c r="HE391" s="138"/>
      <c r="HF391" s="142"/>
      <c r="HG391" s="76"/>
      <c r="HH391" s="75"/>
      <c r="HI391" s="76"/>
      <c r="HJ391" s="75"/>
      <c r="HK391" s="131"/>
      <c r="HL391" s="75"/>
      <c r="HM391" s="76"/>
      <c r="HN391" s="75"/>
      <c r="HO391" s="76"/>
      <c r="HP391" s="75"/>
      <c r="HQ391" s="76"/>
      <c r="HR391" s="77"/>
      <c r="HS391" s="48">
        <f t="shared" si="222"/>
        <v>0</v>
      </c>
      <c r="HT391" s="138"/>
      <c r="HU391" s="142"/>
      <c r="HV391" s="76"/>
      <c r="HW391" s="75"/>
      <c r="HX391" s="76"/>
      <c r="HY391" s="75"/>
      <c r="HZ391" s="131"/>
      <c r="IA391" s="75"/>
      <c r="IB391" s="76"/>
      <c r="IC391" s="75"/>
      <c r="ID391" s="76"/>
      <c r="IE391" s="75"/>
      <c r="IF391" s="131"/>
      <c r="IG391" s="75"/>
      <c r="IH391" s="131"/>
      <c r="II391" s="75"/>
      <c r="IJ391" s="76"/>
      <c r="IK391" s="77"/>
      <c r="IL391" s="48">
        <f t="shared" si="225"/>
        <v>0</v>
      </c>
      <c r="IM391" s="138"/>
      <c r="IN391" s="142"/>
      <c r="IO391" s="76"/>
      <c r="IP391" s="77"/>
      <c r="IQ391" s="48">
        <f t="shared" si="220"/>
        <v>0</v>
      </c>
      <c r="IR391" s="76"/>
      <c r="IS391" s="77"/>
      <c r="IT391" s="48">
        <f t="shared" si="231"/>
        <v>0</v>
      </c>
      <c r="IU391" s="138"/>
      <c r="IV391" s="142"/>
      <c r="IW391" s="76"/>
      <c r="IX391" s="75"/>
      <c r="IY391" s="131"/>
      <c r="IZ391" s="75"/>
      <c r="JA391" s="131"/>
      <c r="JB391" s="75"/>
      <c r="JC391" s="76"/>
      <c r="JD391" s="75"/>
      <c r="JE391" s="76"/>
      <c r="JF391" s="75"/>
      <c r="JG391" s="76"/>
      <c r="JH391" s="77"/>
      <c r="JI391" s="48">
        <f t="shared" si="223"/>
        <v>0</v>
      </c>
      <c r="JJ391" s="138"/>
      <c r="JK391" s="142"/>
      <c r="JL391" s="131"/>
      <c r="JM391" s="75"/>
      <c r="JN391" s="76"/>
      <c r="JO391" s="77"/>
      <c r="JP391" s="48">
        <f t="shared" si="221"/>
        <v>0</v>
      </c>
      <c r="JQ391" s="76"/>
      <c r="JR391" s="77"/>
    </row>
    <row r="392" spans="2:278" ht="15" hidden="1" customHeight="1" x14ac:dyDescent="0.3">
      <c r="B392" s="37">
        <v>6251</v>
      </c>
      <c r="C392" s="30" t="s">
        <v>352</v>
      </c>
      <c r="D392" s="38">
        <v>2004</v>
      </c>
      <c r="E392" s="62">
        <f t="shared" si="214"/>
        <v>0</v>
      </c>
      <c r="F392" s="47"/>
      <c r="G392" s="47"/>
      <c r="H392" s="47"/>
      <c r="I392" s="47"/>
      <c r="J392" s="48">
        <f t="shared" si="232"/>
        <v>0</v>
      </c>
      <c r="K392" s="74"/>
      <c r="L392" s="75"/>
      <c r="M392" s="76"/>
      <c r="N392" s="75"/>
      <c r="O392" s="76"/>
      <c r="P392" s="77"/>
      <c r="Q392" s="48">
        <f t="shared" si="215"/>
        <v>0</v>
      </c>
      <c r="R392" s="74"/>
      <c r="S392" s="77"/>
      <c r="T392" s="48">
        <f t="shared" si="216"/>
        <v>0</v>
      </c>
      <c r="U392" s="74"/>
      <c r="V392" s="75"/>
      <c r="W392" s="76"/>
      <c r="X392" s="77"/>
      <c r="Y392" s="53">
        <f t="shared" si="243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5">
        <f t="shared" si="217"/>
        <v>0</v>
      </c>
      <c r="AQ392" s="97"/>
      <c r="AR392" s="92"/>
      <c r="AS392" s="89">
        <f>AU392+AW392+AY392+BA392+BC392</f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>
        <f t="shared" si="228"/>
        <v>0</v>
      </c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241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>CJ392+CL392+CN392+CP392+CR392+CT392</f>
        <v>0</v>
      </c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>
        <f>CW392+CY392+DA392+DC392+DE392</f>
        <v>0</v>
      </c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>
        <f t="shared" si="218"/>
        <v>0</v>
      </c>
      <c r="DG392" s="76"/>
      <c r="DH392" s="75"/>
      <c r="DI392" s="76"/>
      <c r="DJ392" s="75"/>
      <c r="DK392" s="76"/>
      <c r="DL392" s="77"/>
      <c r="DM392" s="53">
        <f>DO392+DQ392+DS392+DU392+DW392+DY392+EA392+EC392</f>
        <v>0</v>
      </c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>
        <f>EF392+EH392+EJ392+EL392+EN392+EP392+ER392+ET392+EV392+EX392</f>
        <v>0</v>
      </c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5"/>
      <c r="ET392" s="75"/>
      <c r="EU392" s="75"/>
      <c r="EV392" s="75"/>
      <c r="EW392" s="76"/>
      <c r="EX392" s="77"/>
      <c r="EY392" s="53">
        <f t="shared" si="219"/>
        <v>0</v>
      </c>
      <c r="EZ392" s="76"/>
      <c r="FA392" s="75"/>
      <c r="FB392" s="76"/>
      <c r="FC392" s="77"/>
      <c r="FD392" s="53">
        <f t="shared" si="242"/>
        <v>0</v>
      </c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>
        <f t="shared" si="244"/>
        <v>0</v>
      </c>
      <c r="FR392" s="123"/>
      <c r="FS392" s="123"/>
      <c r="FT392" s="76"/>
      <c r="FU392" s="75"/>
      <c r="FV392" s="76"/>
      <c r="FW392" s="75"/>
      <c r="FX392" s="75"/>
      <c r="FY392" s="75"/>
      <c r="FZ392" s="75"/>
      <c r="GA392" s="75"/>
      <c r="GB392" s="76"/>
      <c r="GC392" s="77"/>
      <c r="GD392" s="53">
        <f>GF392+GH392+GJ392+GL392+GN392</f>
        <v>0</v>
      </c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>
        <f>GQ392+GS392+GU392+GW392+GY392+HA392+HC392</f>
        <v>0</v>
      </c>
      <c r="GP392" s="138"/>
      <c r="GQ392" s="142"/>
      <c r="GR392" s="76"/>
      <c r="GS392" s="75"/>
      <c r="GT392" s="76"/>
      <c r="GU392" s="75"/>
      <c r="GV392" s="131"/>
      <c r="GW392" s="75"/>
      <c r="GX392" s="76"/>
      <c r="GY392" s="75"/>
      <c r="GZ392" s="76"/>
      <c r="HA392" s="75"/>
      <c r="HB392" s="76"/>
      <c r="HC392" s="77"/>
      <c r="HD392" s="48">
        <f t="shared" si="240"/>
        <v>0</v>
      </c>
      <c r="HE392" s="138"/>
      <c r="HF392" s="142"/>
      <c r="HG392" s="76"/>
      <c r="HH392" s="75"/>
      <c r="HI392" s="76"/>
      <c r="HJ392" s="75"/>
      <c r="HK392" s="131"/>
      <c r="HL392" s="75"/>
      <c r="HM392" s="76"/>
      <c r="HN392" s="75"/>
      <c r="HO392" s="76"/>
      <c r="HP392" s="75"/>
      <c r="HQ392" s="76"/>
      <c r="HR392" s="77"/>
      <c r="HS392" s="48">
        <f t="shared" si="222"/>
        <v>0</v>
      </c>
      <c r="HT392" s="138"/>
      <c r="HU392" s="142"/>
      <c r="HV392" s="76"/>
      <c r="HW392" s="75"/>
      <c r="HX392" s="76"/>
      <c r="HY392" s="75"/>
      <c r="HZ392" s="131"/>
      <c r="IA392" s="75"/>
      <c r="IB392" s="76"/>
      <c r="IC392" s="75"/>
      <c r="ID392" s="76"/>
      <c r="IE392" s="75"/>
      <c r="IF392" s="131"/>
      <c r="IG392" s="75"/>
      <c r="IH392" s="131"/>
      <c r="II392" s="75"/>
      <c r="IJ392" s="76"/>
      <c r="IK392" s="77"/>
      <c r="IL392" s="48">
        <f t="shared" si="225"/>
        <v>0</v>
      </c>
      <c r="IM392" s="138"/>
      <c r="IN392" s="142"/>
      <c r="IO392" s="76"/>
      <c r="IP392" s="77"/>
      <c r="IQ392" s="48">
        <f t="shared" si="220"/>
        <v>0</v>
      </c>
      <c r="IR392" s="76"/>
      <c r="IS392" s="77"/>
      <c r="IT392" s="48">
        <f t="shared" si="231"/>
        <v>0</v>
      </c>
      <c r="IU392" s="138"/>
      <c r="IV392" s="142"/>
      <c r="IW392" s="76"/>
      <c r="IX392" s="75"/>
      <c r="IY392" s="131"/>
      <c r="IZ392" s="75"/>
      <c r="JA392" s="131"/>
      <c r="JB392" s="75"/>
      <c r="JC392" s="76"/>
      <c r="JD392" s="75"/>
      <c r="JE392" s="76"/>
      <c r="JF392" s="75"/>
      <c r="JG392" s="76"/>
      <c r="JH392" s="77"/>
      <c r="JI392" s="48">
        <f t="shared" si="223"/>
        <v>0</v>
      </c>
      <c r="JJ392" s="138"/>
      <c r="JK392" s="142"/>
      <c r="JL392" s="131"/>
      <c r="JM392" s="75"/>
      <c r="JN392" s="76"/>
      <c r="JO392" s="77"/>
      <c r="JP392" s="48">
        <f t="shared" si="221"/>
        <v>0</v>
      </c>
      <c r="JQ392" s="76"/>
      <c r="JR392" s="77"/>
    </row>
    <row r="393" spans="2:278" ht="15" hidden="1" customHeight="1" x14ac:dyDescent="0.3">
      <c r="B393" s="37">
        <v>273</v>
      </c>
      <c r="C393" s="30" t="s">
        <v>6</v>
      </c>
      <c r="D393" s="38">
        <v>2005</v>
      </c>
      <c r="E393" s="62">
        <f t="shared" si="214"/>
        <v>0</v>
      </c>
      <c r="F393" s="47"/>
      <c r="G393" s="47"/>
      <c r="H393" s="47"/>
      <c r="I393" s="47"/>
      <c r="J393" s="48">
        <f t="shared" si="232"/>
        <v>0</v>
      </c>
      <c r="K393" s="74"/>
      <c r="L393" s="75"/>
      <c r="M393" s="76"/>
      <c r="N393" s="75"/>
      <c r="O393" s="76"/>
      <c r="P393" s="77"/>
      <c r="Q393" s="48">
        <f t="shared" si="215"/>
        <v>0</v>
      </c>
      <c r="R393" s="74"/>
      <c r="S393" s="77"/>
      <c r="T393" s="48">
        <f t="shared" si="216"/>
        <v>0</v>
      </c>
      <c r="U393" s="74"/>
      <c r="V393" s="75"/>
      <c r="W393" s="76"/>
      <c r="X393" s="77"/>
      <c r="Y393" s="53">
        <f t="shared" si="243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5">
        <f t="shared" si="217"/>
        <v>0</v>
      </c>
      <c r="AQ393" s="97"/>
      <c r="AR393" s="92"/>
      <c r="AS393" s="89">
        <f>AU393+AW393+AY393+BA393+BC393</f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>
        <f t="shared" si="228"/>
        <v>0</v>
      </c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241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>CJ393+CL393+CN393+CP393+CR393+CT393</f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>CW393+CY393+DA393+DC393+DE393</f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>
        <f t="shared" si="218"/>
        <v>0</v>
      </c>
      <c r="DG393" s="76"/>
      <c r="DH393" s="75"/>
      <c r="DI393" s="76"/>
      <c r="DJ393" s="75"/>
      <c r="DK393" s="76"/>
      <c r="DL393" s="77"/>
      <c r="DM393" s="53">
        <f>DO393+DQ393+DS393+DU393+DW393+DY393+EA393+EC393</f>
        <v>0</v>
      </c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>
        <f>EF393+EH393+EJ393+EL393+EN393+EP393+ER393+ET393+EV393+EX393</f>
        <v>0</v>
      </c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5"/>
      <c r="ET393" s="75"/>
      <c r="EU393" s="75"/>
      <c r="EV393" s="75"/>
      <c r="EW393" s="76"/>
      <c r="EX393" s="77"/>
      <c r="EY393" s="53">
        <f t="shared" si="219"/>
        <v>0</v>
      </c>
      <c r="EZ393" s="76"/>
      <c r="FA393" s="75"/>
      <c r="FB393" s="76"/>
      <c r="FC393" s="77"/>
      <c r="FD393" s="53">
        <f t="shared" si="242"/>
        <v>0</v>
      </c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>
        <f t="shared" si="244"/>
        <v>0</v>
      </c>
      <c r="FR393" s="123"/>
      <c r="FS393" s="123"/>
      <c r="FT393" s="76"/>
      <c r="FU393" s="75"/>
      <c r="FV393" s="76"/>
      <c r="FW393" s="75"/>
      <c r="FX393" s="50"/>
      <c r="FY393" s="50"/>
      <c r="FZ393" s="75"/>
      <c r="GA393" s="75"/>
      <c r="GB393" s="51"/>
      <c r="GC393" s="52"/>
      <c r="GD393" s="53">
        <f>GF393+GH393+GJ393+GL393+GN393</f>
        <v>0</v>
      </c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>
        <f>GQ393+GS393+GU393+GW393+GY393+HA393+HC393</f>
        <v>0</v>
      </c>
      <c r="GP393" s="138"/>
      <c r="GQ393" s="142"/>
      <c r="GR393" s="76"/>
      <c r="GS393" s="75"/>
      <c r="GT393" s="76"/>
      <c r="GU393" s="75"/>
      <c r="GV393" s="131"/>
      <c r="GW393" s="75"/>
      <c r="GX393" s="51"/>
      <c r="GY393" s="50"/>
      <c r="GZ393" s="76"/>
      <c r="HA393" s="75"/>
      <c r="HB393" s="51"/>
      <c r="HC393" s="52"/>
      <c r="HD393" s="48">
        <f t="shared" si="240"/>
        <v>0</v>
      </c>
      <c r="HE393" s="138"/>
      <c r="HF393" s="142"/>
      <c r="HG393" s="76"/>
      <c r="HH393" s="75"/>
      <c r="HI393" s="76"/>
      <c r="HJ393" s="75"/>
      <c r="HK393" s="131"/>
      <c r="HL393" s="75"/>
      <c r="HM393" s="51"/>
      <c r="HN393" s="50"/>
      <c r="HO393" s="76"/>
      <c r="HP393" s="75"/>
      <c r="HQ393" s="51"/>
      <c r="HR393" s="52"/>
      <c r="HS393" s="48">
        <f t="shared" si="222"/>
        <v>0</v>
      </c>
      <c r="HT393" s="138"/>
      <c r="HU393" s="142"/>
      <c r="HV393" s="76"/>
      <c r="HW393" s="75"/>
      <c r="HX393" s="76"/>
      <c r="HY393" s="75"/>
      <c r="HZ393" s="131"/>
      <c r="IA393" s="75"/>
      <c r="IB393" s="76"/>
      <c r="IC393" s="75"/>
      <c r="ID393" s="51"/>
      <c r="IE393" s="50"/>
      <c r="IF393" s="131"/>
      <c r="IG393" s="75"/>
      <c r="IH393" s="131"/>
      <c r="II393" s="75"/>
      <c r="IJ393" s="51"/>
      <c r="IK393" s="52"/>
      <c r="IL393" s="48">
        <f t="shared" si="225"/>
        <v>0</v>
      </c>
      <c r="IM393" s="138"/>
      <c r="IN393" s="142"/>
      <c r="IO393" s="51"/>
      <c r="IP393" s="52"/>
      <c r="IQ393" s="48">
        <f t="shared" si="220"/>
        <v>0</v>
      </c>
      <c r="IR393" s="51"/>
      <c r="IS393" s="52"/>
      <c r="IT393" s="48">
        <f t="shared" si="231"/>
        <v>0</v>
      </c>
      <c r="IU393" s="138"/>
      <c r="IV393" s="142"/>
      <c r="IW393" s="76"/>
      <c r="IX393" s="75"/>
      <c r="IY393" s="131"/>
      <c r="IZ393" s="75"/>
      <c r="JA393" s="131"/>
      <c r="JB393" s="75"/>
      <c r="JC393" s="76"/>
      <c r="JD393" s="75"/>
      <c r="JE393" s="76"/>
      <c r="JF393" s="75"/>
      <c r="JG393" s="51"/>
      <c r="JH393" s="52"/>
      <c r="JI393" s="48">
        <f t="shared" si="223"/>
        <v>0</v>
      </c>
      <c r="JJ393" s="138"/>
      <c r="JK393" s="142"/>
      <c r="JL393" s="131"/>
      <c r="JM393" s="75"/>
      <c r="JN393" s="51"/>
      <c r="JO393" s="52"/>
      <c r="JP393" s="48">
        <f t="shared" si="221"/>
        <v>0</v>
      </c>
      <c r="JQ393" s="51"/>
      <c r="JR393" s="52"/>
    </row>
    <row r="394" spans="2:278" ht="15" hidden="1" customHeight="1" x14ac:dyDescent="0.3">
      <c r="B394" s="37">
        <v>1235</v>
      </c>
      <c r="C394" s="30" t="s">
        <v>354</v>
      </c>
      <c r="D394" s="38">
        <v>1998</v>
      </c>
      <c r="E394" s="62">
        <f t="shared" ref="E394:E457" si="245">J394+Q394+T394+Y394+AP394+AS394+BD394+BQ394+CH394+CU394+DF394+DM394+ED394+EY394+FD394+FQ394+GD394+GO394+HD394+HS394+IL394+IQ394+IT394+JI394+JP394</f>
        <v>0</v>
      </c>
      <c r="F394" s="47"/>
      <c r="G394" s="47"/>
      <c r="H394" s="47"/>
      <c r="I394" s="47"/>
      <c r="J394" s="48">
        <f t="shared" si="232"/>
        <v>0</v>
      </c>
      <c r="K394" s="74"/>
      <c r="L394" s="75"/>
      <c r="M394" s="76"/>
      <c r="N394" s="75"/>
      <c r="O394" s="76"/>
      <c r="P394" s="77"/>
      <c r="Q394" s="48">
        <f t="shared" ref="Q394:Q457" si="246">S394</f>
        <v>0</v>
      </c>
      <c r="R394" s="74"/>
      <c r="S394" s="77"/>
      <c r="T394" s="48">
        <f t="shared" ref="T394:T457" si="247">V394+X394</f>
        <v>0</v>
      </c>
      <c r="U394" s="74"/>
      <c r="V394" s="75"/>
      <c r="W394" s="76"/>
      <c r="X394" s="77"/>
      <c r="Y394" s="53">
        <f t="shared" si="243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5">
        <f t="shared" ref="AP394:AP457" si="248">AR394</f>
        <v>0</v>
      </c>
      <c r="AQ394" s="97"/>
      <c r="AR394" s="92"/>
      <c r="AS394" s="89">
        <f>AU394+AW394+AY394+BA394+BC394</f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 t="shared" si="228"/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241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>CJ394+CL394+CN394+CP394+CR394+CT394</f>
        <v>0</v>
      </c>
      <c r="CI394" s="76"/>
      <c r="CJ394" s="75"/>
      <c r="CK394" s="76"/>
      <c r="CL394" s="75"/>
      <c r="CM394" s="76"/>
      <c r="CN394" s="75"/>
      <c r="CO394" s="75"/>
      <c r="CP394" s="75"/>
      <c r="CQ394" s="76"/>
      <c r="CR394" s="75"/>
      <c r="CS394" s="76"/>
      <c r="CT394" s="77"/>
      <c r="CU394" s="53">
        <f>CW394+CY394+DA394+DC394+DE394</f>
        <v>0</v>
      </c>
      <c r="CV394" s="76"/>
      <c r="CW394" s="75"/>
      <c r="CX394" s="75"/>
      <c r="CY394" s="75"/>
      <c r="CZ394" s="76"/>
      <c r="DA394" s="75"/>
      <c r="DB394" s="76"/>
      <c r="DC394" s="75"/>
      <c r="DD394" s="76"/>
      <c r="DE394" s="77"/>
      <c r="DF394" s="53">
        <f t="shared" ref="DF394:DF457" si="249">DH394+DJ394+DL394</f>
        <v>0</v>
      </c>
      <c r="DG394" s="76"/>
      <c r="DH394" s="75"/>
      <c r="DI394" s="75"/>
      <c r="DJ394" s="75"/>
      <c r="DK394" s="76"/>
      <c r="DL394" s="77"/>
      <c r="DM394" s="53">
        <f>DO394+DQ394+DS394+DU394+DW394+DY394+EA394+EC394</f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5"/>
      <c r="DY394" s="75"/>
      <c r="DZ394" s="76"/>
      <c r="EA394" s="75"/>
      <c r="EB394" s="76"/>
      <c r="EC394" s="77"/>
      <c r="ED394" s="53">
        <f>EF394+EH394+EJ394+EL394+EN394+EP394+ER394+ET394+EV394+EX394</f>
        <v>0</v>
      </c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5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ref="EY394:EY457" si="250">FA394+FC394</f>
        <v>0</v>
      </c>
      <c r="EZ394" s="76"/>
      <c r="FA394" s="75"/>
      <c r="FB394" s="76"/>
      <c r="FC394" s="77"/>
      <c r="FD394" s="53">
        <f t="shared" si="242"/>
        <v>0</v>
      </c>
      <c r="FE394" s="76"/>
      <c r="FF394" s="75"/>
      <c r="FG394" s="76"/>
      <c r="FH394" s="75"/>
      <c r="FI394" s="76"/>
      <c r="FJ394" s="75"/>
      <c r="FK394" s="75"/>
      <c r="FL394" s="75"/>
      <c r="FM394" s="76"/>
      <c r="FN394" s="75"/>
      <c r="FO394" s="76"/>
      <c r="FP394" s="77"/>
      <c r="FQ394" s="53">
        <f t="shared" si="244"/>
        <v>0</v>
      </c>
      <c r="FR394" s="123"/>
      <c r="FS394" s="123"/>
      <c r="FT394" s="76"/>
      <c r="FU394" s="75"/>
      <c r="FV394" s="76"/>
      <c r="FW394" s="75"/>
      <c r="FX394" s="75"/>
      <c r="FY394" s="75"/>
      <c r="FZ394" s="75"/>
      <c r="GA394" s="75"/>
      <c r="GB394" s="76"/>
      <c r="GC394" s="77"/>
      <c r="GD394" s="53">
        <f>GF394+GH394+GJ394+GL394+GN394</f>
        <v>0</v>
      </c>
      <c r="GE394" s="76"/>
      <c r="GF394" s="75"/>
      <c r="GG394" s="76"/>
      <c r="GH394" s="75"/>
      <c r="GI394" s="76"/>
      <c r="GJ394" s="75"/>
      <c r="GK394" s="75"/>
      <c r="GL394" s="75"/>
      <c r="GM394" s="76"/>
      <c r="GN394" s="77"/>
      <c r="GO394" s="48">
        <f>GQ394+GS394+GU394+GW394+GY394+HA394+HC394</f>
        <v>0</v>
      </c>
      <c r="GP394" s="126"/>
      <c r="GQ394" s="126"/>
      <c r="GR394" s="76"/>
      <c r="GS394" s="75"/>
      <c r="GT394" s="76"/>
      <c r="GU394" s="75"/>
      <c r="GV394" s="75"/>
      <c r="GW394" s="75"/>
      <c r="GX394" s="75"/>
      <c r="GY394" s="75"/>
      <c r="GZ394" s="75"/>
      <c r="HA394" s="75"/>
      <c r="HB394" s="76"/>
      <c r="HC394" s="77"/>
      <c r="HD394" s="48">
        <f t="shared" si="240"/>
        <v>0</v>
      </c>
      <c r="HE394" s="126"/>
      <c r="HF394" s="126"/>
      <c r="HG394" s="76"/>
      <c r="HH394" s="75"/>
      <c r="HI394" s="76"/>
      <c r="HJ394" s="75"/>
      <c r="HK394" s="75"/>
      <c r="HL394" s="75"/>
      <c r="HM394" s="75"/>
      <c r="HN394" s="75"/>
      <c r="HO394" s="75"/>
      <c r="HP394" s="75"/>
      <c r="HQ394" s="76"/>
      <c r="HR394" s="77"/>
      <c r="HS394" s="48">
        <f t="shared" si="222"/>
        <v>0</v>
      </c>
      <c r="HT394" s="138"/>
      <c r="HU394" s="142"/>
      <c r="HV394" s="76"/>
      <c r="HW394" s="75"/>
      <c r="HX394" s="76"/>
      <c r="HY394" s="75"/>
      <c r="HZ394" s="76"/>
      <c r="IA394" s="75"/>
      <c r="IB394" s="76"/>
      <c r="IC394" s="75"/>
      <c r="ID394" s="76"/>
      <c r="IE394" s="75"/>
      <c r="IF394" s="131"/>
      <c r="IG394" s="75"/>
      <c r="IH394" s="131"/>
      <c r="II394" s="75"/>
      <c r="IJ394" s="76"/>
      <c r="IK394" s="77"/>
      <c r="IL394" s="48">
        <f t="shared" si="225"/>
        <v>0</v>
      </c>
      <c r="IM394" s="138"/>
      <c r="IN394" s="142"/>
      <c r="IO394" s="76"/>
      <c r="IP394" s="77"/>
      <c r="IQ394" s="48">
        <f t="shared" ref="IQ394:IQ457" si="251">IS394</f>
        <v>0</v>
      </c>
      <c r="IR394" s="76"/>
      <c r="IS394" s="77"/>
      <c r="IT394" s="48">
        <f t="shared" si="231"/>
        <v>0</v>
      </c>
      <c r="IU394" s="138"/>
      <c r="IV394" s="142"/>
      <c r="IW394" s="76"/>
      <c r="IX394" s="75"/>
      <c r="IY394" s="76"/>
      <c r="IZ394" s="75"/>
      <c r="JA394" s="131"/>
      <c r="JB394" s="75"/>
      <c r="JC394" s="76"/>
      <c r="JD394" s="75"/>
      <c r="JE394" s="76"/>
      <c r="JF394" s="75"/>
      <c r="JG394" s="76"/>
      <c r="JH394" s="77"/>
      <c r="JI394" s="48">
        <f t="shared" si="223"/>
        <v>0</v>
      </c>
      <c r="JJ394" s="138"/>
      <c r="JK394" s="142"/>
      <c r="JL394" s="76"/>
      <c r="JM394" s="75"/>
      <c r="JN394" s="76"/>
      <c r="JO394" s="77"/>
      <c r="JP394" s="48">
        <f t="shared" ref="JP394:JP457" si="252">JR394</f>
        <v>0</v>
      </c>
      <c r="JQ394" s="76"/>
      <c r="JR394" s="77"/>
    </row>
    <row r="395" spans="2:278" ht="15" hidden="1" customHeight="1" x14ac:dyDescent="0.3">
      <c r="B395" s="37">
        <v>9487</v>
      </c>
      <c r="C395" s="30" t="s">
        <v>791</v>
      </c>
      <c r="D395" s="38">
        <v>2010</v>
      </c>
      <c r="E395" s="62">
        <f t="shared" si="245"/>
        <v>0</v>
      </c>
      <c r="F395" s="47" t="s">
        <v>409</v>
      </c>
      <c r="G395" s="47"/>
      <c r="H395" s="47" t="s">
        <v>502</v>
      </c>
      <c r="I395" s="47" t="s">
        <v>789</v>
      </c>
      <c r="J395" s="48">
        <f t="shared" si="232"/>
        <v>0</v>
      </c>
      <c r="K395" s="74"/>
      <c r="L395" s="75"/>
      <c r="M395" s="76"/>
      <c r="N395" s="75"/>
      <c r="O395" s="76"/>
      <c r="P395" s="77"/>
      <c r="Q395" s="48">
        <f t="shared" si="246"/>
        <v>0</v>
      </c>
      <c r="R395" s="74"/>
      <c r="S395" s="77"/>
      <c r="T395" s="48">
        <f t="shared" si="247"/>
        <v>0</v>
      </c>
      <c r="U395" s="74"/>
      <c r="V395" s="75"/>
      <c r="W395" s="76"/>
      <c r="X395" s="77"/>
      <c r="Y395" s="53">
        <f t="shared" si="243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5">
        <f t="shared" si="248"/>
        <v>0</v>
      </c>
      <c r="AQ395" s="97"/>
      <c r="AR395" s="92"/>
      <c r="AS395" s="89"/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>
        <f t="shared" si="228"/>
        <v>0</v>
      </c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241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/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/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>
        <f t="shared" si="249"/>
        <v>0</v>
      </c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6"/>
      <c r="ET395" s="75"/>
      <c r="EU395" s="76"/>
      <c r="EV395" s="75"/>
      <c r="EW395" s="76"/>
      <c r="EX395" s="77"/>
      <c r="EY395" s="53">
        <f t="shared" si="250"/>
        <v>0</v>
      </c>
      <c r="EZ395" s="76"/>
      <c r="FA395" s="75"/>
      <c r="FB395" s="76"/>
      <c r="FC395" s="77"/>
      <c r="FD395" s="53">
        <f t="shared" si="242"/>
        <v>0</v>
      </c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>
        <f t="shared" si="244"/>
        <v>0</v>
      </c>
      <c r="FR395" s="154"/>
      <c r="FS395" s="151"/>
      <c r="FT395" s="76"/>
      <c r="FU395" s="75"/>
      <c r="FV395" s="76"/>
      <c r="FW395" s="75"/>
      <c r="FX395" s="51"/>
      <c r="FY395" s="50"/>
      <c r="FZ395" s="76"/>
      <c r="GA395" s="75"/>
      <c r="GB395" s="51"/>
      <c r="GC395" s="52"/>
      <c r="GD395" s="53"/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/>
      <c r="GP395" s="138"/>
      <c r="GQ395" s="142"/>
      <c r="GR395" s="76"/>
      <c r="GS395" s="75"/>
      <c r="GT395" s="76"/>
      <c r="GU395" s="75"/>
      <c r="GV395" s="131"/>
      <c r="GW395" s="75"/>
      <c r="GX395" s="51"/>
      <c r="GY395" s="50"/>
      <c r="GZ395" s="76"/>
      <c r="HA395" s="75"/>
      <c r="HB395" s="51"/>
      <c r="HC395" s="52"/>
      <c r="HD395" s="48">
        <f t="shared" si="240"/>
        <v>0</v>
      </c>
      <c r="HE395" s="138"/>
      <c r="HF395" s="142"/>
      <c r="HG395" s="76"/>
      <c r="HH395" s="75"/>
      <c r="HI395" s="76"/>
      <c r="HJ395" s="75"/>
      <c r="HK395" s="131"/>
      <c r="HL395" s="75"/>
      <c r="HM395" s="51"/>
      <c r="HN395" s="50"/>
      <c r="HO395" s="76"/>
      <c r="HP395" s="75"/>
      <c r="HQ395" s="51"/>
      <c r="HR395" s="52"/>
      <c r="HS395" s="48">
        <f t="shared" ref="HS395:HS458" si="253">HU395+HW395+HY395+IA395+IC395+IE395+IG395+II395+IK395</f>
        <v>0</v>
      </c>
      <c r="HT395" s="138"/>
      <c r="HU395" s="142"/>
      <c r="HV395" s="76"/>
      <c r="HW395" s="75"/>
      <c r="HX395" s="76"/>
      <c r="HY395" s="75"/>
      <c r="HZ395" s="131"/>
      <c r="IA395" s="75"/>
      <c r="IB395" s="76"/>
      <c r="IC395" s="75"/>
      <c r="ID395" s="51"/>
      <c r="IE395" s="50"/>
      <c r="IF395" s="131"/>
      <c r="IG395" s="75"/>
      <c r="IH395" s="131"/>
      <c r="II395" s="75"/>
      <c r="IJ395" s="51"/>
      <c r="IK395" s="52"/>
      <c r="IL395" s="48">
        <f t="shared" si="225"/>
        <v>0</v>
      </c>
      <c r="IM395" s="138"/>
      <c r="IN395" s="142"/>
      <c r="IO395" s="51"/>
      <c r="IP395" s="52"/>
      <c r="IQ395" s="48">
        <f t="shared" si="251"/>
        <v>0</v>
      </c>
      <c r="IR395" s="51"/>
      <c r="IS395" s="52"/>
      <c r="IT395" s="48">
        <f t="shared" si="231"/>
        <v>0</v>
      </c>
      <c r="IU395" s="138"/>
      <c r="IV395" s="142"/>
      <c r="IW395" s="76"/>
      <c r="IX395" s="75"/>
      <c r="IY395" s="131"/>
      <c r="IZ395" s="75"/>
      <c r="JA395" s="131"/>
      <c r="JB395" s="75"/>
      <c r="JC395" s="76"/>
      <c r="JD395" s="75"/>
      <c r="JE395" s="76"/>
      <c r="JF395" s="75"/>
      <c r="JG395" s="51"/>
      <c r="JH395" s="52"/>
      <c r="JI395" s="48">
        <f t="shared" si="223"/>
        <v>0</v>
      </c>
      <c r="JJ395" s="138"/>
      <c r="JK395" s="142"/>
      <c r="JL395" s="131"/>
      <c r="JM395" s="75"/>
      <c r="JN395" s="51"/>
      <c r="JO395" s="52"/>
      <c r="JP395" s="48">
        <f t="shared" si="252"/>
        <v>0</v>
      </c>
      <c r="JQ395" s="51"/>
      <c r="JR395" s="52"/>
    </row>
    <row r="396" spans="2:278" ht="15" hidden="1" customHeight="1" x14ac:dyDescent="0.3">
      <c r="B396" s="37">
        <v>5601</v>
      </c>
      <c r="C396" s="30" t="s">
        <v>311</v>
      </c>
      <c r="D396" s="38">
        <v>2006</v>
      </c>
      <c r="E396" s="62">
        <f t="shared" si="245"/>
        <v>0</v>
      </c>
      <c r="F396" s="47"/>
      <c r="G396" s="47"/>
      <c r="H396" s="47"/>
      <c r="I396" s="47"/>
      <c r="J396" s="48">
        <f t="shared" si="232"/>
        <v>0</v>
      </c>
      <c r="K396" s="74"/>
      <c r="L396" s="75"/>
      <c r="M396" s="76"/>
      <c r="N396" s="75"/>
      <c r="O396" s="76"/>
      <c r="P396" s="77"/>
      <c r="Q396" s="48">
        <f t="shared" si="246"/>
        <v>0</v>
      </c>
      <c r="R396" s="74"/>
      <c r="S396" s="77"/>
      <c r="T396" s="48">
        <f t="shared" si="247"/>
        <v>0</v>
      </c>
      <c r="U396" s="74"/>
      <c r="V396" s="75"/>
      <c r="W396" s="76"/>
      <c r="X396" s="77"/>
      <c r="Y396" s="53">
        <f t="shared" si="243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5">
        <f t="shared" si="248"/>
        <v>0</v>
      </c>
      <c r="AQ396" s="97"/>
      <c r="AR396" s="92"/>
      <c r="AS396" s="89">
        <f>AU396+AW396+AY396+BA396+BC396</f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>
        <f t="shared" si="228"/>
        <v>0</v>
      </c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241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>CJ396+CL396+CN396+CP396+CR396+CT396</f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>CW396+CY396+DA396+DC396+DE396</f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>
        <f t="shared" si="249"/>
        <v>0</v>
      </c>
      <c r="DG396" s="76"/>
      <c r="DH396" s="75"/>
      <c r="DI396" s="76"/>
      <c r="DJ396" s="75"/>
      <c r="DK396" s="76"/>
      <c r="DL396" s="77"/>
      <c r="DM396" s="53">
        <f>DO396+DQ396+DS396+DU396+DW396+DY396+EA396+EC396</f>
        <v>0</v>
      </c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>
        <f>EF396+EH396+EJ396+EL396+EN396+EP396+ER396+ET396+EV396+EX396</f>
        <v>0</v>
      </c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5"/>
      <c r="ET396" s="75"/>
      <c r="EU396" s="75"/>
      <c r="EV396" s="75"/>
      <c r="EW396" s="76"/>
      <c r="EX396" s="77"/>
      <c r="EY396" s="53">
        <f t="shared" si="250"/>
        <v>0</v>
      </c>
      <c r="EZ396" s="76"/>
      <c r="FA396" s="75"/>
      <c r="FB396" s="76"/>
      <c r="FC396" s="77"/>
      <c r="FD396" s="53">
        <f t="shared" si="242"/>
        <v>0</v>
      </c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>
        <f t="shared" si="244"/>
        <v>0</v>
      </c>
      <c r="FR396" s="123"/>
      <c r="FS396" s="123"/>
      <c r="FT396" s="76"/>
      <c r="FU396" s="75"/>
      <c r="FV396" s="76"/>
      <c r="FW396" s="75"/>
      <c r="FX396" s="75"/>
      <c r="FY396" s="75"/>
      <c r="FZ396" s="75"/>
      <c r="GA396" s="75"/>
      <c r="GB396" s="76"/>
      <c r="GC396" s="77"/>
      <c r="GD396" s="53">
        <f>GF396+GH396+GJ396+GL396+GN396</f>
        <v>0</v>
      </c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>
        <f>GQ396+GS396+GU396+GW396+GY396+HA396+HC396</f>
        <v>0</v>
      </c>
      <c r="GP396" s="138"/>
      <c r="GQ396" s="142"/>
      <c r="GR396" s="76"/>
      <c r="GS396" s="75"/>
      <c r="GT396" s="76"/>
      <c r="GU396" s="75"/>
      <c r="GV396" s="131"/>
      <c r="GW396" s="75"/>
      <c r="GX396" s="76"/>
      <c r="GY396" s="75"/>
      <c r="GZ396" s="76"/>
      <c r="HA396" s="75"/>
      <c r="HB396" s="76"/>
      <c r="HC396" s="77"/>
      <c r="HD396" s="48">
        <f t="shared" si="240"/>
        <v>0</v>
      </c>
      <c r="HE396" s="138"/>
      <c r="HF396" s="142"/>
      <c r="HG396" s="76"/>
      <c r="HH396" s="75"/>
      <c r="HI396" s="76"/>
      <c r="HJ396" s="75"/>
      <c r="HK396" s="131"/>
      <c r="HL396" s="75"/>
      <c r="HM396" s="76"/>
      <c r="HN396" s="75"/>
      <c r="HO396" s="76"/>
      <c r="HP396" s="75"/>
      <c r="HQ396" s="76"/>
      <c r="HR396" s="77"/>
      <c r="HS396" s="48">
        <f t="shared" si="253"/>
        <v>0</v>
      </c>
      <c r="HT396" s="138"/>
      <c r="HU396" s="142"/>
      <c r="HV396" s="76"/>
      <c r="HW396" s="75"/>
      <c r="HX396" s="76"/>
      <c r="HY396" s="75"/>
      <c r="HZ396" s="131"/>
      <c r="IA396" s="75"/>
      <c r="IB396" s="76"/>
      <c r="IC396" s="75"/>
      <c r="ID396" s="76"/>
      <c r="IE396" s="75"/>
      <c r="IF396" s="131"/>
      <c r="IG396" s="75"/>
      <c r="IH396" s="131"/>
      <c r="II396" s="75"/>
      <c r="IJ396" s="76"/>
      <c r="IK396" s="77"/>
      <c r="IL396" s="48">
        <f t="shared" si="225"/>
        <v>0</v>
      </c>
      <c r="IM396" s="138"/>
      <c r="IN396" s="142"/>
      <c r="IO396" s="76"/>
      <c r="IP396" s="77"/>
      <c r="IQ396" s="48">
        <f t="shared" si="251"/>
        <v>0</v>
      </c>
      <c r="IR396" s="76"/>
      <c r="IS396" s="77"/>
      <c r="IT396" s="48">
        <f t="shared" si="231"/>
        <v>0</v>
      </c>
      <c r="IU396" s="138"/>
      <c r="IV396" s="142"/>
      <c r="IW396" s="76"/>
      <c r="IX396" s="75"/>
      <c r="IY396" s="131"/>
      <c r="IZ396" s="75"/>
      <c r="JA396" s="131"/>
      <c r="JB396" s="75"/>
      <c r="JC396" s="76"/>
      <c r="JD396" s="75"/>
      <c r="JE396" s="76"/>
      <c r="JF396" s="75"/>
      <c r="JG396" s="76"/>
      <c r="JH396" s="77"/>
      <c r="JI396" s="48">
        <f t="shared" ref="JI396:JI459" si="254">JK396+JM396+JO396</f>
        <v>0</v>
      </c>
      <c r="JJ396" s="138"/>
      <c r="JK396" s="142"/>
      <c r="JL396" s="131"/>
      <c r="JM396" s="75"/>
      <c r="JN396" s="76"/>
      <c r="JO396" s="77"/>
      <c r="JP396" s="48">
        <f t="shared" si="252"/>
        <v>0</v>
      </c>
      <c r="JQ396" s="76"/>
      <c r="JR396" s="77"/>
    </row>
    <row r="397" spans="2:278" ht="15" hidden="1" customHeight="1" x14ac:dyDescent="0.3">
      <c r="B397" s="37">
        <v>3362</v>
      </c>
      <c r="C397" s="30" t="s">
        <v>333</v>
      </c>
      <c r="D397" s="38">
        <v>2002</v>
      </c>
      <c r="E397" s="62">
        <f t="shared" si="245"/>
        <v>0</v>
      </c>
      <c r="F397" s="47"/>
      <c r="G397" s="47"/>
      <c r="H397" s="47"/>
      <c r="I397" s="47"/>
      <c r="J397" s="48">
        <f t="shared" si="232"/>
        <v>0</v>
      </c>
      <c r="K397" s="74"/>
      <c r="L397" s="75"/>
      <c r="M397" s="76"/>
      <c r="N397" s="75"/>
      <c r="O397" s="76"/>
      <c r="P397" s="77"/>
      <c r="Q397" s="48">
        <f t="shared" si="246"/>
        <v>0</v>
      </c>
      <c r="R397" s="74"/>
      <c r="S397" s="77"/>
      <c r="T397" s="48">
        <f t="shared" si="247"/>
        <v>0</v>
      </c>
      <c r="U397" s="74"/>
      <c r="V397" s="75"/>
      <c r="W397" s="76"/>
      <c r="X397" s="77"/>
      <c r="Y397" s="53">
        <f t="shared" si="243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5">
        <f t="shared" si="248"/>
        <v>0</v>
      </c>
      <c r="AQ397" s="97"/>
      <c r="AR397" s="92"/>
      <c r="AS397" s="89">
        <f>AU397+AW397+AY397+BA397+BC397</f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>
        <f t="shared" si="228"/>
        <v>0</v>
      </c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241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>CJ397+CL397+CN397+CP397+CR397+CT397</f>
        <v>0</v>
      </c>
      <c r="CI397" s="76"/>
      <c r="CJ397" s="75"/>
      <c r="CK397" s="76"/>
      <c r="CL397" s="75"/>
      <c r="CM397" s="76"/>
      <c r="CN397" s="75"/>
      <c r="CO397" s="76"/>
      <c r="CP397" s="75"/>
      <c r="CQ397" s="76"/>
      <c r="CR397" s="75"/>
      <c r="CS397" s="76"/>
      <c r="CT397" s="77"/>
      <c r="CU397" s="53">
        <f>CW397+CY397+DA397+DC397+DE397</f>
        <v>0</v>
      </c>
      <c r="CV397" s="76"/>
      <c r="CW397" s="75"/>
      <c r="CX397" s="76"/>
      <c r="CY397" s="75"/>
      <c r="CZ397" s="76"/>
      <c r="DA397" s="75"/>
      <c r="DB397" s="76"/>
      <c r="DC397" s="75"/>
      <c r="DD397" s="76"/>
      <c r="DE397" s="77"/>
      <c r="DF397" s="53">
        <f t="shared" si="249"/>
        <v>0</v>
      </c>
      <c r="DG397" s="76"/>
      <c r="DH397" s="75"/>
      <c r="DI397" s="76"/>
      <c r="DJ397" s="75"/>
      <c r="DK397" s="76"/>
      <c r="DL397" s="77"/>
      <c r="DM397" s="53">
        <f>DO397+DQ397+DS397+DU397+DW397+DY397+EA397+EC397</f>
        <v>0</v>
      </c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6"/>
      <c r="DY397" s="75"/>
      <c r="DZ397" s="76"/>
      <c r="EA397" s="75"/>
      <c r="EB397" s="76"/>
      <c r="EC397" s="77"/>
      <c r="ED397" s="53">
        <f>EF397+EH397+EJ397+EL397+EN397+EP397+ER397+ET397+EV397+EX397</f>
        <v>0</v>
      </c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6"/>
      <c r="EP397" s="75"/>
      <c r="EQ397" s="76"/>
      <c r="ER397" s="75"/>
      <c r="ES397" s="75"/>
      <c r="ET397" s="75"/>
      <c r="EU397" s="75"/>
      <c r="EV397" s="75"/>
      <c r="EW397" s="76"/>
      <c r="EX397" s="77"/>
      <c r="EY397" s="53">
        <f t="shared" si="250"/>
        <v>0</v>
      </c>
      <c r="EZ397" s="76"/>
      <c r="FA397" s="75"/>
      <c r="FB397" s="76"/>
      <c r="FC397" s="77"/>
      <c r="FD397" s="53">
        <f t="shared" si="242"/>
        <v>0</v>
      </c>
      <c r="FE397" s="76"/>
      <c r="FF397" s="75"/>
      <c r="FG397" s="76"/>
      <c r="FH397" s="75"/>
      <c r="FI397" s="76"/>
      <c r="FJ397" s="75"/>
      <c r="FK397" s="76"/>
      <c r="FL397" s="75"/>
      <c r="FM397" s="76"/>
      <c r="FN397" s="75"/>
      <c r="FO397" s="76"/>
      <c r="FP397" s="77"/>
      <c r="FQ397" s="53">
        <f t="shared" si="244"/>
        <v>0</v>
      </c>
      <c r="FR397" s="123"/>
      <c r="FS397" s="123"/>
      <c r="FT397" s="76"/>
      <c r="FU397" s="75"/>
      <c r="FV397" s="76"/>
      <c r="FW397" s="75"/>
      <c r="FX397" s="75"/>
      <c r="FY397" s="75"/>
      <c r="FZ397" s="75"/>
      <c r="GA397" s="75"/>
      <c r="GB397" s="76"/>
      <c r="GC397" s="77"/>
      <c r="GD397" s="53">
        <f>GF397+GH397+GJ397+GL397+GN397</f>
        <v>0</v>
      </c>
      <c r="GE397" s="76"/>
      <c r="GF397" s="75"/>
      <c r="GG397" s="76"/>
      <c r="GH397" s="75"/>
      <c r="GI397" s="76"/>
      <c r="GJ397" s="75"/>
      <c r="GK397" s="76"/>
      <c r="GL397" s="75"/>
      <c r="GM397" s="76"/>
      <c r="GN397" s="77"/>
      <c r="GO397" s="48">
        <f>GQ397+GS397+GU397+GW397+GY397+HA397+HC397</f>
        <v>0</v>
      </c>
      <c r="GP397" s="138"/>
      <c r="GQ397" s="142"/>
      <c r="GR397" s="76"/>
      <c r="GS397" s="75"/>
      <c r="GT397" s="76"/>
      <c r="GU397" s="75"/>
      <c r="GV397" s="131"/>
      <c r="GW397" s="75"/>
      <c r="GX397" s="76"/>
      <c r="GY397" s="75"/>
      <c r="GZ397" s="76"/>
      <c r="HA397" s="75"/>
      <c r="HB397" s="76"/>
      <c r="HC397" s="77"/>
      <c r="HD397" s="48">
        <f t="shared" si="240"/>
        <v>0</v>
      </c>
      <c r="HE397" s="138"/>
      <c r="HF397" s="142"/>
      <c r="HG397" s="76"/>
      <c r="HH397" s="75"/>
      <c r="HI397" s="76"/>
      <c r="HJ397" s="75"/>
      <c r="HK397" s="131"/>
      <c r="HL397" s="75"/>
      <c r="HM397" s="76"/>
      <c r="HN397" s="75"/>
      <c r="HO397" s="76"/>
      <c r="HP397" s="75"/>
      <c r="HQ397" s="76"/>
      <c r="HR397" s="77"/>
      <c r="HS397" s="48">
        <f t="shared" si="253"/>
        <v>0</v>
      </c>
      <c r="HT397" s="138"/>
      <c r="HU397" s="142"/>
      <c r="HV397" s="76"/>
      <c r="HW397" s="75"/>
      <c r="HX397" s="76"/>
      <c r="HY397" s="75"/>
      <c r="HZ397" s="131"/>
      <c r="IA397" s="75"/>
      <c r="IB397" s="76"/>
      <c r="IC397" s="75"/>
      <c r="ID397" s="76"/>
      <c r="IE397" s="75"/>
      <c r="IF397" s="131"/>
      <c r="IG397" s="75"/>
      <c r="IH397" s="131"/>
      <c r="II397" s="75"/>
      <c r="IJ397" s="76"/>
      <c r="IK397" s="77"/>
      <c r="IL397" s="48">
        <f t="shared" si="225"/>
        <v>0</v>
      </c>
      <c r="IM397" s="138"/>
      <c r="IN397" s="142"/>
      <c r="IO397" s="76"/>
      <c r="IP397" s="77"/>
      <c r="IQ397" s="48">
        <f t="shared" si="251"/>
        <v>0</v>
      </c>
      <c r="IR397" s="76"/>
      <c r="IS397" s="77"/>
      <c r="IT397" s="48">
        <f t="shared" si="231"/>
        <v>0</v>
      </c>
      <c r="IU397" s="138"/>
      <c r="IV397" s="142"/>
      <c r="IW397" s="76"/>
      <c r="IX397" s="75"/>
      <c r="IY397" s="131"/>
      <c r="IZ397" s="75"/>
      <c r="JA397" s="131"/>
      <c r="JB397" s="75"/>
      <c r="JC397" s="76"/>
      <c r="JD397" s="75"/>
      <c r="JE397" s="76"/>
      <c r="JF397" s="75"/>
      <c r="JG397" s="76"/>
      <c r="JH397" s="77"/>
      <c r="JI397" s="48">
        <f t="shared" si="254"/>
        <v>0</v>
      </c>
      <c r="JJ397" s="138"/>
      <c r="JK397" s="142"/>
      <c r="JL397" s="131"/>
      <c r="JM397" s="75"/>
      <c r="JN397" s="76"/>
      <c r="JO397" s="77"/>
      <c r="JP397" s="48">
        <f t="shared" si="252"/>
        <v>0</v>
      </c>
      <c r="JQ397" s="76"/>
      <c r="JR397" s="77"/>
    </row>
    <row r="398" spans="2:278" ht="15" hidden="1" customHeight="1" x14ac:dyDescent="0.3">
      <c r="B398" s="37">
        <v>2819</v>
      </c>
      <c r="C398" s="30" t="s">
        <v>346</v>
      </c>
      <c r="D398" s="38">
        <v>2001</v>
      </c>
      <c r="E398" s="62">
        <f t="shared" si="245"/>
        <v>0</v>
      </c>
      <c r="F398" s="47"/>
      <c r="G398" s="47"/>
      <c r="H398" s="47"/>
      <c r="I398" s="47"/>
      <c r="J398" s="48">
        <f t="shared" si="232"/>
        <v>0</v>
      </c>
      <c r="K398" s="74"/>
      <c r="L398" s="75"/>
      <c r="M398" s="76"/>
      <c r="N398" s="75"/>
      <c r="O398" s="76"/>
      <c r="P398" s="77"/>
      <c r="Q398" s="48">
        <f t="shared" si="246"/>
        <v>0</v>
      </c>
      <c r="R398" s="74"/>
      <c r="S398" s="77"/>
      <c r="T398" s="48">
        <f t="shared" si="247"/>
        <v>0</v>
      </c>
      <c r="U398" s="74"/>
      <c r="V398" s="75"/>
      <c r="W398" s="76"/>
      <c r="X398" s="77"/>
      <c r="Y398" s="53">
        <f t="shared" si="243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5">
        <f t="shared" si="248"/>
        <v>0</v>
      </c>
      <c r="AQ398" s="119"/>
      <c r="AR398" s="92"/>
      <c r="AS398" s="89">
        <f>AU398+AW398+AY398+BA398+BC398</f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 t="shared" si="228"/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241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>CJ398+CL398+CN398+CP398+CR398+CT398</f>
        <v>0</v>
      </c>
      <c r="CI398" s="76"/>
      <c r="CJ398" s="75"/>
      <c r="CK398" s="76"/>
      <c r="CL398" s="75"/>
      <c r="CM398" s="76"/>
      <c r="CN398" s="75"/>
      <c r="CO398" s="75"/>
      <c r="CP398" s="75"/>
      <c r="CQ398" s="76"/>
      <c r="CR398" s="75"/>
      <c r="CS398" s="76"/>
      <c r="CT398" s="77"/>
      <c r="CU398" s="53">
        <f>CW398+CY398+DA398+DC398+DE398</f>
        <v>0</v>
      </c>
      <c r="CV398" s="76"/>
      <c r="CW398" s="75"/>
      <c r="CX398" s="75"/>
      <c r="CY398" s="75"/>
      <c r="CZ398" s="76"/>
      <c r="DA398" s="75"/>
      <c r="DB398" s="76"/>
      <c r="DC398" s="75"/>
      <c r="DD398" s="76"/>
      <c r="DE398" s="77"/>
      <c r="DF398" s="53">
        <f t="shared" si="249"/>
        <v>0</v>
      </c>
      <c r="DG398" s="76"/>
      <c r="DH398" s="75"/>
      <c r="DI398" s="75"/>
      <c r="DJ398" s="75"/>
      <c r="DK398" s="76"/>
      <c r="DL398" s="77"/>
      <c r="DM398" s="53">
        <f>DO398+DQ398+DS398+DU398+DW398+DY398+EA398+EC398</f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5"/>
      <c r="DY398" s="75"/>
      <c r="DZ398" s="76"/>
      <c r="EA398" s="75"/>
      <c r="EB398" s="76"/>
      <c r="EC398" s="77"/>
      <c r="ED398" s="53">
        <f>EF398+EH398+EJ398+EL398+EN398+EP398+ER398+ET398+EV398+EX398</f>
        <v>0</v>
      </c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5"/>
      <c r="EP398" s="75"/>
      <c r="EQ398" s="76"/>
      <c r="ER398" s="75"/>
      <c r="ES398" s="75"/>
      <c r="ET398" s="75"/>
      <c r="EU398" s="75"/>
      <c r="EV398" s="75"/>
      <c r="EW398" s="76"/>
      <c r="EX398" s="77"/>
      <c r="EY398" s="53">
        <f t="shared" si="250"/>
        <v>0</v>
      </c>
      <c r="EZ398" s="76"/>
      <c r="FA398" s="75"/>
      <c r="FB398" s="76"/>
      <c r="FC398" s="77"/>
      <c r="FD398" s="53">
        <f t="shared" si="242"/>
        <v>0</v>
      </c>
      <c r="FE398" s="76"/>
      <c r="FF398" s="75"/>
      <c r="FG398" s="76"/>
      <c r="FH398" s="75"/>
      <c r="FI398" s="76"/>
      <c r="FJ398" s="75"/>
      <c r="FK398" s="75"/>
      <c r="FL398" s="75"/>
      <c r="FM398" s="76"/>
      <c r="FN398" s="75"/>
      <c r="FO398" s="76"/>
      <c r="FP398" s="77"/>
      <c r="FQ398" s="53">
        <f t="shared" si="244"/>
        <v>0</v>
      </c>
      <c r="FR398" s="123"/>
      <c r="FS398" s="123"/>
      <c r="FT398" s="76"/>
      <c r="FU398" s="75"/>
      <c r="FV398" s="76"/>
      <c r="FW398" s="75"/>
      <c r="FX398" s="75"/>
      <c r="FY398" s="75"/>
      <c r="FZ398" s="75"/>
      <c r="GA398" s="75"/>
      <c r="GB398" s="76"/>
      <c r="GC398" s="77"/>
      <c r="GD398" s="53">
        <f>GF398+GH398+GJ398+GL398+GN398</f>
        <v>0</v>
      </c>
      <c r="GE398" s="76"/>
      <c r="GF398" s="75"/>
      <c r="GG398" s="76"/>
      <c r="GH398" s="75"/>
      <c r="GI398" s="76"/>
      <c r="GJ398" s="75"/>
      <c r="GK398" s="75"/>
      <c r="GL398" s="75"/>
      <c r="GM398" s="76"/>
      <c r="GN398" s="77"/>
      <c r="GO398" s="48">
        <f>GQ398+GS398+GU398+GW398+GY398+HA398+HC398</f>
        <v>0</v>
      </c>
      <c r="GP398" s="126"/>
      <c r="GQ398" s="126"/>
      <c r="GR398" s="76"/>
      <c r="GS398" s="75"/>
      <c r="GT398" s="76"/>
      <c r="GU398" s="75"/>
      <c r="GV398" s="75"/>
      <c r="GW398" s="75"/>
      <c r="GX398" s="75"/>
      <c r="GY398" s="75"/>
      <c r="GZ398" s="75"/>
      <c r="HA398" s="75"/>
      <c r="HB398" s="76"/>
      <c r="HC398" s="77"/>
      <c r="HD398" s="48">
        <f t="shared" si="240"/>
        <v>0</v>
      </c>
      <c r="HE398" s="126"/>
      <c r="HF398" s="126"/>
      <c r="HG398" s="76"/>
      <c r="HH398" s="75"/>
      <c r="HI398" s="76"/>
      <c r="HJ398" s="75"/>
      <c r="HK398" s="75"/>
      <c r="HL398" s="75"/>
      <c r="HM398" s="75"/>
      <c r="HN398" s="75"/>
      <c r="HO398" s="75"/>
      <c r="HP398" s="75"/>
      <c r="HQ398" s="76"/>
      <c r="HR398" s="77"/>
      <c r="HS398" s="48">
        <f t="shared" si="253"/>
        <v>0</v>
      </c>
      <c r="HT398" s="138"/>
      <c r="HU398" s="142"/>
      <c r="HV398" s="76"/>
      <c r="HW398" s="75"/>
      <c r="HX398" s="76"/>
      <c r="HY398" s="75"/>
      <c r="HZ398" s="76"/>
      <c r="IA398" s="75"/>
      <c r="IB398" s="76"/>
      <c r="IC398" s="75"/>
      <c r="ID398" s="76"/>
      <c r="IE398" s="75"/>
      <c r="IF398" s="131"/>
      <c r="IG398" s="75"/>
      <c r="IH398" s="131"/>
      <c r="II398" s="75"/>
      <c r="IJ398" s="76"/>
      <c r="IK398" s="77"/>
      <c r="IL398" s="48">
        <f t="shared" si="225"/>
        <v>0</v>
      </c>
      <c r="IM398" s="138"/>
      <c r="IN398" s="142"/>
      <c r="IO398" s="76"/>
      <c r="IP398" s="77"/>
      <c r="IQ398" s="48">
        <f t="shared" si="251"/>
        <v>0</v>
      </c>
      <c r="IR398" s="76"/>
      <c r="IS398" s="77"/>
      <c r="IT398" s="48">
        <f t="shared" si="231"/>
        <v>0</v>
      </c>
      <c r="IU398" s="138"/>
      <c r="IV398" s="142"/>
      <c r="IW398" s="76"/>
      <c r="IX398" s="75"/>
      <c r="IY398" s="76"/>
      <c r="IZ398" s="75"/>
      <c r="JA398" s="131"/>
      <c r="JB398" s="75"/>
      <c r="JC398" s="76"/>
      <c r="JD398" s="75"/>
      <c r="JE398" s="76"/>
      <c r="JF398" s="75"/>
      <c r="JG398" s="76"/>
      <c r="JH398" s="77"/>
      <c r="JI398" s="48">
        <f t="shared" si="254"/>
        <v>0</v>
      </c>
      <c r="JJ398" s="138"/>
      <c r="JK398" s="142"/>
      <c r="JL398" s="76"/>
      <c r="JM398" s="75"/>
      <c r="JN398" s="76"/>
      <c r="JO398" s="77"/>
      <c r="JP398" s="48">
        <f t="shared" si="252"/>
        <v>0</v>
      </c>
      <c r="JQ398" s="76"/>
      <c r="JR398" s="77"/>
    </row>
    <row r="399" spans="2:278" ht="15" hidden="1" customHeight="1" x14ac:dyDescent="0.3">
      <c r="B399" s="37">
        <v>3073</v>
      </c>
      <c r="C399" s="30" t="s">
        <v>340</v>
      </c>
      <c r="D399" s="38">
        <v>2002</v>
      </c>
      <c r="E399" s="62">
        <f t="shared" si="245"/>
        <v>0</v>
      </c>
      <c r="F399" s="47"/>
      <c r="G399" s="47"/>
      <c r="H399" s="47"/>
      <c r="I399" s="47"/>
      <c r="J399" s="48">
        <f t="shared" si="232"/>
        <v>0</v>
      </c>
      <c r="K399" s="74"/>
      <c r="L399" s="75"/>
      <c r="M399" s="76"/>
      <c r="N399" s="75"/>
      <c r="O399" s="76"/>
      <c r="P399" s="77"/>
      <c r="Q399" s="48">
        <f t="shared" si="246"/>
        <v>0</v>
      </c>
      <c r="R399" s="74"/>
      <c r="S399" s="77"/>
      <c r="T399" s="48">
        <f t="shared" si="247"/>
        <v>0</v>
      </c>
      <c r="U399" s="74"/>
      <c r="V399" s="75"/>
      <c r="W399" s="76"/>
      <c r="X399" s="77"/>
      <c r="Y399" s="53">
        <f t="shared" si="243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5">
        <f t="shared" si="248"/>
        <v>0</v>
      </c>
      <c r="AQ399" s="97"/>
      <c r="AR399" s="92"/>
      <c r="AS399" s="89">
        <f>AU399+AW399+AY399+BA399+BC399</f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>
        <f t="shared" si="228"/>
        <v>0</v>
      </c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241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>CJ399+CL399+CN399+CP399+CR399+CT399</f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>CW399+CY399+DA399+DC399+DE399</f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>
        <f t="shared" si="249"/>
        <v>0</v>
      </c>
      <c r="DG399" s="76"/>
      <c r="DH399" s="75"/>
      <c r="DI399" s="76"/>
      <c r="DJ399" s="75"/>
      <c r="DK399" s="76"/>
      <c r="DL399" s="77"/>
      <c r="DM399" s="53">
        <f>DO399+DQ399+DS399+DU399+DW399+DY399+EA399+EC399</f>
        <v>0</v>
      </c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>
        <f>EF399+EH399+EJ399+EL399+EN399+EP399+ER399+ET399+EV399+EX399</f>
        <v>0</v>
      </c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250"/>
        <v>0</v>
      </c>
      <c r="EZ399" s="76"/>
      <c r="FA399" s="75"/>
      <c r="FB399" s="76"/>
      <c r="FC399" s="77"/>
      <c r="FD399" s="53">
        <f t="shared" si="242"/>
        <v>0</v>
      </c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>
        <f t="shared" si="244"/>
        <v>0</v>
      </c>
      <c r="FR399" s="123"/>
      <c r="FS399" s="123"/>
      <c r="FT399" s="76"/>
      <c r="FU399" s="75"/>
      <c r="FV399" s="76"/>
      <c r="FW399" s="75"/>
      <c r="FX399" s="75"/>
      <c r="FY399" s="75"/>
      <c r="FZ399" s="75"/>
      <c r="GA399" s="75"/>
      <c r="GB399" s="76"/>
      <c r="GC399" s="77"/>
      <c r="GD399" s="53">
        <f>GF399+GH399+GJ399+GL399+GN399</f>
        <v>0</v>
      </c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>
        <f>GQ399+GS399+GU399+GW399+GY399+HA399+HC399</f>
        <v>0</v>
      </c>
      <c r="GP399" s="138"/>
      <c r="GQ399" s="142"/>
      <c r="GR399" s="76"/>
      <c r="GS399" s="75"/>
      <c r="GT399" s="76"/>
      <c r="GU399" s="75"/>
      <c r="GV399" s="131"/>
      <c r="GW399" s="75"/>
      <c r="GX399" s="76"/>
      <c r="GY399" s="75"/>
      <c r="GZ399" s="76"/>
      <c r="HA399" s="75"/>
      <c r="HB399" s="76"/>
      <c r="HC399" s="77"/>
      <c r="HD399" s="48">
        <f t="shared" si="240"/>
        <v>0</v>
      </c>
      <c r="HE399" s="138"/>
      <c r="HF399" s="142"/>
      <c r="HG399" s="76"/>
      <c r="HH399" s="75"/>
      <c r="HI399" s="76"/>
      <c r="HJ399" s="75"/>
      <c r="HK399" s="131"/>
      <c r="HL399" s="75"/>
      <c r="HM399" s="76"/>
      <c r="HN399" s="75"/>
      <c r="HO399" s="76"/>
      <c r="HP399" s="75"/>
      <c r="HQ399" s="76"/>
      <c r="HR399" s="77"/>
      <c r="HS399" s="48">
        <f t="shared" si="253"/>
        <v>0</v>
      </c>
      <c r="HT399" s="138"/>
      <c r="HU399" s="142"/>
      <c r="HV399" s="76"/>
      <c r="HW399" s="75"/>
      <c r="HX399" s="76"/>
      <c r="HY399" s="75"/>
      <c r="HZ399" s="131"/>
      <c r="IA399" s="75"/>
      <c r="IB399" s="76"/>
      <c r="IC399" s="75"/>
      <c r="ID399" s="76"/>
      <c r="IE399" s="75"/>
      <c r="IF399" s="131"/>
      <c r="IG399" s="75"/>
      <c r="IH399" s="131"/>
      <c r="II399" s="75"/>
      <c r="IJ399" s="76"/>
      <c r="IK399" s="77"/>
      <c r="IL399" s="48">
        <f t="shared" si="225"/>
        <v>0</v>
      </c>
      <c r="IM399" s="138"/>
      <c r="IN399" s="142"/>
      <c r="IO399" s="76"/>
      <c r="IP399" s="77"/>
      <c r="IQ399" s="48">
        <f t="shared" si="251"/>
        <v>0</v>
      </c>
      <c r="IR399" s="76"/>
      <c r="IS399" s="77"/>
      <c r="IT399" s="48">
        <f t="shared" si="231"/>
        <v>0</v>
      </c>
      <c r="IU399" s="138"/>
      <c r="IV399" s="142"/>
      <c r="IW399" s="76"/>
      <c r="IX399" s="75"/>
      <c r="IY399" s="131"/>
      <c r="IZ399" s="75"/>
      <c r="JA399" s="131"/>
      <c r="JB399" s="75"/>
      <c r="JC399" s="76"/>
      <c r="JD399" s="75"/>
      <c r="JE399" s="76"/>
      <c r="JF399" s="75"/>
      <c r="JG399" s="76"/>
      <c r="JH399" s="77"/>
      <c r="JI399" s="48">
        <f t="shared" si="254"/>
        <v>0</v>
      </c>
      <c r="JJ399" s="138"/>
      <c r="JK399" s="142"/>
      <c r="JL399" s="131"/>
      <c r="JM399" s="75"/>
      <c r="JN399" s="76"/>
      <c r="JO399" s="77"/>
      <c r="JP399" s="48">
        <f t="shared" si="252"/>
        <v>0</v>
      </c>
      <c r="JQ399" s="76"/>
      <c r="JR399" s="77"/>
    </row>
    <row r="400" spans="2:278" ht="15" hidden="1" customHeight="1" x14ac:dyDescent="0.3">
      <c r="B400" s="37">
        <v>402</v>
      </c>
      <c r="C400" s="30" t="s">
        <v>58</v>
      </c>
      <c r="D400" s="39">
        <v>1998</v>
      </c>
      <c r="E400" s="62">
        <f t="shared" si="245"/>
        <v>0</v>
      </c>
      <c r="F400" s="47"/>
      <c r="G400" s="47"/>
      <c r="H400" s="47"/>
      <c r="I400" s="47"/>
      <c r="J400" s="48">
        <f t="shared" si="232"/>
        <v>0</v>
      </c>
      <c r="K400" s="49"/>
      <c r="L400" s="50"/>
      <c r="M400" s="51"/>
      <c r="N400" s="50"/>
      <c r="O400" s="51"/>
      <c r="P400" s="52"/>
      <c r="Q400" s="48">
        <f t="shared" si="246"/>
        <v>0</v>
      </c>
      <c r="R400" s="49"/>
      <c r="S400" s="52"/>
      <c r="T400" s="48">
        <f t="shared" si="247"/>
        <v>0</v>
      </c>
      <c r="U400" s="49"/>
      <c r="V400" s="50"/>
      <c r="W400" s="51"/>
      <c r="X400" s="52"/>
      <c r="Y400" s="53">
        <f t="shared" si="243"/>
        <v>0</v>
      </c>
      <c r="Z400" s="117"/>
      <c r="AA400" s="55"/>
      <c r="AB400" s="117"/>
      <c r="AC400" s="55"/>
      <c r="AD400" s="117"/>
      <c r="AE400" s="55"/>
      <c r="AF400" s="117"/>
      <c r="AG400" s="55"/>
      <c r="AH400" s="117"/>
      <c r="AI400" s="55"/>
      <c r="AJ400" s="117"/>
      <c r="AK400" s="55"/>
      <c r="AL400" s="117"/>
      <c r="AM400" s="55"/>
      <c r="AN400" s="117"/>
      <c r="AO400" s="88"/>
      <c r="AP400" s="95">
        <f t="shared" si="248"/>
        <v>0</v>
      </c>
      <c r="AQ400" s="97"/>
      <c r="AR400" s="92"/>
      <c r="AS400" s="89">
        <f>AU400+AW400+AY400+BA400+BC400</f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 t="shared" si="228"/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241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>CJ400+CL400+CN400+CP400+CR400+CT400</f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>CW400+CY400+DA400+DC400+DE400</f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 t="shared" si="249"/>
        <v>0</v>
      </c>
      <c r="DG400" s="51"/>
      <c r="DH400" s="50"/>
      <c r="DI400" s="50"/>
      <c r="DJ400" s="50"/>
      <c r="DK400" s="51"/>
      <c r="DL400" s="52"/>
      <c r="DM400" s="53">
        <f>DO400+DQ400+DS400+DU400+DW400+DY400+EA400+EC400</f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  <c r="ED400" s="53">
        <f>EF400+EH400+EJ400+EL400+EN400+EP400+ER400+ET400+EV400+EX400</f>
        <v>0</v>
      </c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0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250"/>
        <v>0</v>
      </c>
      <c r="EZ400" s="51"/>
      <c r="FA400" s="50"/>
      <c r="FB400" s="51"/>
      <c r="FC400" s="52"/>
      <c r="FD400" s="53">
        <f t="shared" si="242"/>
        <v>0</v>
      </c>
      <c r="FE400" s="51"/>
      <c r="FF400" s="50"/>
      <c r="FG400" s="51"/>
      <c r="FH400" s="50"/>
      <c r="FI400" s="51"/>
      <c r="FJ400" s="50"/>
      <c r="FK400" s="50"/>
      <c r="FL400" s="50"/>
      <c r="FM400" s="51"/>
      <c r="FN400" s="50"/>
      <c r="FO400" s="51"/>
      <c r="FP400" s="52"/>
      <c r="FQ400" s="53">
        <f t="shared" si="244"/>
        <v>0</v>
      </c>
      <c r="FR400" s="122"/>
      <c r="FS400" s="122"/>
      <c r="FT400" s="51"/>
      <c r="FU400" s="50"/>
      <c r="FV400" s="51"/>
      <c r="FW400" s="50"/>
      <c r="FX400" s="50"/>
      <c r="FY400" s="50"/>
      <c r="FZ400" s="50"/>
      <c r="GA400" s="50"/>
      <c r="GB400" s="51"/>
      <c r="GC400" s="52"/>
      <c r="GD400" s="53">
        <f>GF400+GH400+GJ400+GL400+GN400</f>
        <v>0</v>
      </c>
      <c r="GE400" s="51"/>
      <c r="GF400" s="50"/>
      <c r="GG400" s="51"/>
      <c r="GH400" s="50"/>
      <c r="GI400" s="51"/>
      <c r="GJ400" s="50"/>
      <c r="GK400" s="50"/>
      <c r="GL400" s="50"/>
      <c r="GM400" s="51"/>
      <c r="GN400" s="52"/>
      <c r="GO400" s="48">
        <f>GQ400+GS400+GU400+GW400+GY400+HA400+HC400</f>
        <v>0</v>
      </c>
      <c r="GP400" s="125"/>
      <c r="GQ400" s="125"/>
      <c r="GR400" s="51"/>
      <c r="GS400" s="50"/>
      <c r="GT400" s="51"/>
      <c r="GU400" s="50"/>
      <c r="GV400" s="50"/>
      <c r="GW400" s="50"/>
      <c r="GX400" s="50"/>
      <c r="GY400" s="50"/>
      <c r="GZ400" s="50"/>
      <c r="HA400" s="50"/>
      <c r="HB400" s="51"/>
      <c r="HC400" s="52"/>
      <c r="HD400" s="48">
        <f t="shared" si="240"/>
        <v>0</v>
      </c>
      <c r="HE400" s="125"/>
      <c r="HF400" s="125"/>
      <c r="HG400" s="51"/>
      <c r="HH400" s="50"/>
      <c r="HI400" s="51"/>
      <c r="HJ400" s="50"/>
      <c r="HK400" s="50"/>
      <c r="HL400" s="50"/>
      <c r="HM400" s="50"/>
      <c r="HN400" s="50"/>
      <c r="HO400" s="50"/>
      <c r="HP400" s="50"/>
      <c r="HQ400" s="51"/>
      <c r="HR400" s="52"/>
      <c r="HS400" s="48">
        <f t="shared" si="253"/>
        <v>0</v>
      </c>
      <c r="HT400" s="136"/>
      <c r="HU400" s="140"/>
      <c r="HV400" s="51"/>
      <c r="HW400" s="50"/>
      <c r="HX400" s="51"/>
      <c r="HY400" s="50"/>
      <c r="HZ400" s="51"/>
      <c r="IA400" s="50"/>
      <c r="IB400" s="51"/>
      <c r="IC400" s="50"/>
      <c r="ID400" s="51"/>
      <c r="IE400" s="50"/>
      <c r="IF400" s="129"/>
      <c r="IG400" s="50"/>
      <c r="IH400" s="129"/>
      <c r="II400" s="50"/>
      <c r="IJ400" s="51"/>
      <c r="IK400" s="52"/>
      <c r="IL400" s="48">
        <f t="shared" si="225"/>
        <v>0</v>
      </c>
      <c r="IM400" s="136"/>
      <c r="IN400" s="140"/>
      <c r="IO400" s="51"/>
      <c r="IP400" s="52"/>
      <c r="IQ400" s="48">
        <f t="shared" si="251"/>
        <v>0</v>
      </c>
      <c r="IR400" s="51"/>
      <c r="IS400" s="52"/>
      <c r="IT400" s="48">
        <f t="shared" si="231"/>
        <v>0</v>
      </c>
      <c r="IU400" s="136"/>
      <c r="IV400" s="140"/>
      <c r="IW400" s="51"/>
      <c r="IX400" s="50"/>
      <c r="IY400" s="51"/>
      <c r="IZ400" s="50"/>
      <c r="JA400" s="129"/>
      <c r="JB400" s="50"/>
      <c r="JC400" s="51"/>
      <c r="JD400" s="50"/>
      <c r="JE400" s="51"/>
      <c r="JF400" s="50"/>
      <c r="JG400" s="51"/>
      <c r="JH400" s="52"/>
      <c r="JI400" s="48">
        <f t="shared" si="254"/>
        <v>0</v>
      </c>
      <c r="JJ400" s="136"/>
      <c r="JK400" s="140"/>
      <c r="JL400" s="51"/>
      <c r="JM400" s="50"/>
      <c r="JN400" s="51"/>
      <c r="JO400" s="52"/>
      <c r="JP400" s="48">
        <f t="shared" si="252"/>
        <v>0</v>
      </c>
      <c r="JQ400" s="51"/>
      <c r="JR400" s="52"/>
    </row>
    <row r="401" spans="1:278" ht="15" hidden="1" customHeight="1" x14ac:dyDescent="0.3">
      <c r="B401" s="37">
        <v>328</v>
      </c>
      <c r="C401" s="30" t="s">
        <v>822</v>
      </c>
      <c r="D401" s="38">
        <v>2009</v>
      </c>
      <c r="E401" s="62">
        <f t="shared" si="245"/>
        <v>0</v>
      </c>
      <c r="F401" s="47" t="s">
        <v>537</v>
      </c>
      <c r="G401" s="47"/>
      <c r="H401" s="47" t="s">
        <v>615</v>
      </c>
      <c r="I401" s="47"/>
      <c r="J401" s="48">
        <f t="shared" si="232"/>
        <v>0</v>
      </c>
      <c r="K401" s="49"/>
      <c r="L401" s="50"/>
      <c r="M401" s="51"/>
      <c r="N401" s="50"/>
      <c r="O401" s="51"/>
      <c r="P401" s="52"/>
      <c r="Q401" s="48">
        <f t="shared" si="246"/>
        <v>0</v>
      </c>
      <c r="R401" s="49"/>
      <c r="S401" s="52"/>
      <c r="T401" s="48">
        <f t="shared" si="247"/>
        <v>0</v>
      </c>
      <c r="U401" s="49"/>
      <c r="V401" s="50"/>
      <c r="W401" s="51"/>
      <c r="X401" s="52"/>
      <c r="Y401" s="53">
        <f t="shared" si="243"/>
        <v>0</v>
      </c>
      <c r="Z401" s="117"/>
      <c r="AA401" s="55"/>
      <c r="AB401" s="117"/>
      <c r="AC401" s="55"/>
      <c r="AD401" s="117"/>
      <c r="AE401" s="55"/>
      <c r="AF401" s="117"/>
      <c r="AG401" s="55"/>
      <c r="AH401" s="117"/>
      <c r="AI401" s="55"/>
      <c r="AJ401" s="117"/>
      <c r="AK401" s="55"/>
      <c r="AL401" s="117"/>
      <c r="AM401" s="55"/>
      <c r="AN401" s="117"/>
      <c r="AO401" s="88"/>
      <c r="AP401" s="95">
        <f t="shared" si="248"/>
        <v>0</v>
      </c>
      <c r="AQ401" s="97"/>
      <c r="AR401" s="92"/>
      <c r="AS401" s="89"/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>
        <f t="shared" si="228"/>
        <v>0</v>
      </c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241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/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/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>
        <f t="shared" si="249"/>
        <v>0</v>
      </c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51"/>
      <c r="EP401" s="50"/>
      <c r="EQ401" s="51"/>
      <c r="ER401" s="50"/>
      <c r="ES401" s="51"/>
      <c r="ET401" s="50"/>
      <c r="EU401" s="51"/>
      <c r="EV401" s="50"/>
      <c r="EW401" s="51"/>
      <c r="EX401" s="52"/>
      <c r="EY401" s="53">
        <f t="shared" si="250"/>
        <v>0</v>
      </c>
      <c r="EZ401" s="51"/>
      <c r="FA401" s="50"/>
      <c r="FB401" s="51"/>
      <c r="FC401" s="52"/>
      <c r="FD401" s="53">
        <f t="shared" si="242"/>
        <v>0</v>
      </c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>
        <f t="shared" si="244"/>
        <v>0</v>
      </c>
      <c r="FR401" s="153"/>
      <c r="FS401" s="150"/>
      <c r="FT401" s="51"/>
      <c r="FU401" s="50"/>
      <c r="FV401" s="51"/>
      <c r="FW401" s="50"/>
      <c r="FX401" s="51"/>
      <c r="FY401" s="50"/>
      <c r="FZ401" s="51"/>
      <c r="GA401" s="50"/>
      <c r="GB401" s="51"/>
      <c r="GC401" s="52"/>
      <c r="GD401" s="53"/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/>
      <c r="GP401" s="136"/>
      <c r="GQ401" s="140"/>
      <c r="GR401" s="51"/>
      <c r="GS401" s="50"/>
      <c r="GT401" s="51"/>
      <c r="GU401" s="50"/>
      <c r="GV401" s="129"/>
      <c r="GW401" s="50"/>
      <c r="GX401" s="51"/>
      <c r="GY401" s="50"/>
      <c r="GZ401" s="51"/>
      <c r="HA401" s="50"/>
      <c r="HB401" s="51"/>
      <c r="HC401" s="52"/>
      <c r="HD401" s="48">
        <f t="shared" si="240"/>
        <v>0</v>
      </c>
      <c r="HE401" s="136"/>
      <c r="HF401" s="140"/>
      <c r="HG401" s="51"/>
      <c r="HH401" s="50"/>
      <c r="HI401" s="51"/>
      <c r="HJ401" s="50"/>
      <c r="HK401" s="129"/>
      <c r="HL401" s="50"/>
      <c r="HM401" s="51"/>
      <c r="HN401" s="50"/>
      <c r="HO401" s="51"/>
      <c r="HP401" s="50"/>
      <c r="HQ401" s="51"/>
      <c r="HR401" s="52"/>
      <c r="HS401" s="48">
        <f t="shared" si="253"/>
        <v>0</v>
      </c>
      <c r="HT401" s="136"/>
      <c r="HU401" s="140"/>
      <c r="HV401" s="51"/>
      <c r="HW401" s="50"/>
      <c r="HX401" s="51"/>
      <c r="HY401" s="50"/>
      <c r="HZ401" s="129"/>
      <c r="IA401" s="50"/>
      <c r="IB401" s="51"/>
      <c r="IC401" s="50"/>
      <c r="ID401" s="51"/>
      <c r="IE401" s="50"/>
      <c r="IF401" s="129"/>
      <c r="IG401" s="50"/>
      <c r="IH401" s="129"/>
      <c r="II401" s="50"/>
      <c r="IJ401" s="51"/>
      <c r="IK401" s="52"/>
      <c r="IL401" s="48">
        <f t="shared" si="225"/>
        <v>0</v>
      </c>
      <c r="IM401" s="136"/>
      <c r="IN401" s="140"/>
      <c r="IO401" s="51"/>
      <c r="IP401" s="52"/>
      <c r="IQ401" s="48">
        <f t="shared" si="251"/>
        <v>0</v>
      </c>
      <c r="IR401" s="51"/>
      <c r="IS401" s="52"/>
      <c r="IT401" s="48">
        <f t="shared" si="231"/>
        <v>0</v>
      </c>
      <c r="IU401" s="136"/>
      <c r="IV401" s="140"/>
      <c r="IW401" s="51"/>
      <c r="IX401" s="50"/>
      <c r="IY401" s="129"/>
      <c r="IZ401" s="50"/>
      <c r="JA401" s="129"/>
      <c r="JB401" s="50"/>
      <c r="JC401" s="51"/>
      <c r="JD401" s="50"/>
      <c r="JE401" s="51"/>
      <c r="JF401" s="50"/>
      <c r="JG401" s="51"/>
      <c r="JH401" s="52"/>
      <c r="JI401" s="48">
        <f t="shared" si="254"/>
        <v>0</v>
      </c>
      <c r="JJ401" s="136"/>
      <c r="JK401" s="140"/>
      <c r="JL401" s="129"/>
      <c r="JM401" s="50"/>
      <c r="JN401" s="51"/>
      <c r="JO401" s="52"/>
      <c r="JP401" s="48">
        <f t="shared" si="252"/>
        <v>0</v>
      </c>
      <c r="JQ401" s="51"/>
      <c r="JR401" s="52"/>
    </row>
    <row r="402" spans="1:278" ht="15" customHeight="1" x14ac:dyDescent="0.3">
      <c r="B402" s="37">
        <v>7049</v>
      </c>
      <c r="C402" s="30" t="s">
        <v>818</v>
      </c>
      <c r="D402" s="38">
        <v>2010</v>
      </c>
      <c r="E402" s="62">
        <f t="shared" si="245"/>
        <v>0</v>
      </c>
      <c r="F402" s="47" t="s">
        <v>697</v>
      </c>
      <c r="G402" s="47"/>
      <c r="H402" s="47" t="s">
        <v>819</v>
      </c>
      <c r="I402" s="47"/>
      <c r="J402" s="48">
        <f t="shared" si="232"/>
        <v>0</v>
      </c>
      <c r="K402" s="49"/>
      <c r="L402" s="50"/>
      <c r="M402" s="51"/>
      <c r="N402" s="50"/>
      <c r="O402" s="51"/>
      <c r="P402" s="52"/>
      <c r="Q402" s="48">
        <f t="shared" si="246"/>
        <v>0</v>
      </c>
      <c r="R402" s="49"/>
      <c r="S402" s="52"/>
      <c r="T402" s="48">
        <f t="shared" si="247"/>
        <v>0</v>
      </c>
      <c r="U402" s="49"/>
      <c r="V402" s="50"/>
      <c r="W402" s="51"/>
      <c r="X402" s="52"/>
      <c r="Y402" s="53">
        <f t="shared" si="243"/>
        <v>0</v>
      </c>
      <c r="Z402" s="117"/>
      <c r="AA402" s="55"/>
      <c r="AB402" s="117"/>
      <c r="AC402" s="55"/>
      <c r="AD402" s="117"/>
      <c r="AE402" s="55"/>
      <c r="AF402" s="117"/>
      <c r="AG402" s="55"/>
      <c r="AH402" s="117"/>
      <c r="AI402" s="55"/>
      <c r="AJ402" s="117"/>
      <c r="AK402" s="55"/>
      <c r="AL402" s="117"/>
      <c r="AM402" s="55"/>
      <c r="AN402" s="117"/>
      <c r="AO402" s="88"/>
      <c r="AP402" s="95">
        <f t="shared" si="248"/>
        <v>0</v>
      </c>
      <c r="AQ402" s="97"/>
      <c r="AR402" s="92"/>
      <c r="AS402" s="89"/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>
        <f t="shared" si="228"/>
        <v>0</v>
      </c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241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/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/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>
        <f t="shared" si="249"/>
        <v>0</v>
      </c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250"/>
        <v>0</v>
      </c>
      <c r="EZ402" s="51"/>
      <c r="FA402" s="50"/>
      <c r="FB402" s="51"/>
      <c r="FC402" s="52"/>
      <c r="FD402" s="53">
        <f t="shared" si="242"/>
        <v>0</v>
      </c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>
        <f>FS402+FU402+FW402+FY402+GC402</f>
        <v>0</v>
      </c>
      <c r="FR402" s="153"/>
      <c r="FS402" s="150"/>
      <c r="FT402" s="51"/>
      <c r="FU402" s="50"/>
      <c r="FV402" s="51"/>
      <c r="FW402" s="50"/>
      <c r="FX402" s="51"/>
      <c r="FY402" s="50"/>
      <c r="FZ402" s="18">
        <v>9</v>
      </c>
      <c r="GA402" s="18" t="s">
        <v>65</v>
      </c>
      <c r="GB402" s="51"/>
      <c r="GC402" s="52"/>
      <c r="GD402" s="53"/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/>
      <c r="GP402" s="136"/>
      <c r="GQ402" s="140"/>
      <c r="GR402" s="51"/>
      <c r="GS402" s="50"/>
      <c r="GT402" s="51"/>
      <c r="GU402" s="50"/>
      <c r="GV402" s="129"/>
      <c r="GW402" s="50"/>
      <c r="GX402" s="51"/>
      <c r="GY402" s="50"/>
      <c r="GZ402" s="51"/>
      <c r="HA402" s="51"/>
      <c r="HB402" s="51"/>
      <c r="HC402" s="52"/>
      <c r="HD402" s="48">
        <f t="shared" si="240"/>
        <v>0</v>
      </c>
      <c r="HE402" s="136"/>
      <c r="HF402" s="140"/>
      <c r="HG402" s="51"/>
      <c r="HH402" s="50"/>
      <c r="HI402" s="51"/>
      <c r="HJ402" s="50"/>
      <c r="HK402" s="129"/>
      <c r="HL402" s="50"/>
      <c r="HM402" s="51"/>
      <c r="HN402" s="50"/>
      <c r="HO402" s="51"/>
      <c r="HP402" s="51"/>
      <c r="HQ402" s="51"/>
      <c r="HR402" s="52"/>
      <c r="HS402" s="48">
        <f t="shared" si="253"/>
        <v>0</v>
      </c>
      <c r="HT402" s="136"/>
      <c r="HU402" s="140"/>
      <c r="HV402" s="51"/>
      <c r="HW402" s="50"/>
      <c r="HX402" s="51"/>
      <c r="HY402" s="50"/>
      <c r="HZ402" s="129"/>
      <c r="IA402" s="50"/>
      <c r="IB402" s="51"/>
      <c r="IC402" s="50"/>
      <c r="ID402" s="51"/>
      <c r="IE402" s="50"/>
      <c r="IF402" s="129"/>
      <c r="IG402" s="50"/>
      <c r="IH402" s="129"/>
      <c r="II402" s="51"/>
      <c r="IJ402" s="51"/>
      <c r="IK402" s="52"/>
      <c r="IL402" s="48">
        <f t="shared" si="225"/>
        <v>0</v>
      </c>
      <c r="IM402" s="136"/>
      <c r="IN402" s="140"/>
      <c r="IO402" s="51"/>
      <c r="IP402" s="52"/>
      <c r="IQ402" s="48">
        <f t="shared" si="251"/>
        <v>0</v>
      </c>
      <c r="IR402" s="51"/>
      <c r="IS402" s="52"/>
      <c r="IT402" s="48">
        <f t="shared" si="231"/>
        <v>0</v>
      </c>
      <c r="IU402" s="136"/>
      <c r="IV402" s="140"/>
      <c r="IW402" s="51"/>
      <c r="IX402" s="50"/>
      <c r="IY402" s="129"/>
      <c r="IZ402" s="50"/>
      <c r="JA402" s="129"/>
      <c r="JB402" s="50"/>
      <c r="JC402" s="51"/>
      <c r="JD402" s="50"/>
      <c r="JE402" s="51"/>
      <c r="JF402" s="50"/>
      <c r="JG402" s="51"/>
      <c r="JH402" s="52"/>
      <c r="JI402" s="48">
        <f t="shared" si="254"/>
        <v>0</v>
      </c>
      <c r="JJ402" s="136"/>
      <c r="JK402" s="140"/>
      <c r="JL402" s="129"/>
      <c r="JM402" s="50"/>
      <c r="JN402" s="51"/>
      <c r="JO402" s="52"/>
      <c r="JP402" s="48">
        <f t="shared" si="252"/>
        <v>0</v>
      </c>
      <c r="JQ402" s="51"/>
      <c r="JR402" s="52"/>
    </row>
    <row r="403" spans="1:278" ht="15" hidden="1" customHeight="1" x14ac:dyDescent="0.3">
      <c r="B403" s="37">
        <v>24</v>
      </c>
      <c r="C403" s="30" t="s">
        <v>359</v>
      </c>
      <c r="D403" s="38">
        <v>1991</v>
      </c>
      <c r="E403" s="62">
        <f t="shared" si="245"/>
        <v>0</v>
      </c>
      <c r="F403" s="47"/>
      <c r="G403" s="47"/>
      <c r="H403" s="47"/>
      <c r="I403" s="47"/>
      <c r="J403" s="48">
        <f t="shared" si="232"/>
        <v>0</v>
      </c>
      <c r="K403" s="49"/>
      <c r="L403" s="50"/>
      <c r="M403" s="51"/>
      <c r="N403" s="50"/>
      <c r="O403" s="51"/>
      <c r="P403" s="52"/>
      <c r="Q403" s="48">
        <f t="shared" si="246"/>
        <v>0</v>
      </c>
      <c r="R403" s="49"/>
      <c r="S403" s="52"/>
      <c r="T403" s="48">
        <f t="shared" si="247"/>
        <v>0</v>
      </c>
      <c r="U403" s="49"/>
      <c r="V403" s="50"/>
      <c r="W403" s="51"/>
      <c r="X403" s="52"/>
      <c r="Y403" s="53">
        <f t="shared" si="243"/>
        <v>0</v>
      </c>
      <c r="Z403" s="117"/>
      <c r="AA403" s="55"/>
      <c r="AB403" s="117"/>
      <c r="AC403" s="55"/>
      <c r="AD403" s="117"/>
      <c r="AE403" s="55"/>
      <c r="AF403" s="117"/>
      <c r="AG403" s="55"/>
      <c r="AH403" s="148"/>
      <c r="AI403" s="55"/>
      <c r="AJ403" s="117"/>
      <c r="AK403" s="55"/>
      <c r="AL403" s="117"/>
      <c r="AM403" s="55"/>
      <c r="AN403" s="117"/>
      <c r="AO403" s="88"/>
      <c r="AP403" s="95">
        <f t="shared" si="248"/>
        <v>0</v>
      </c>
      <c r="AQ403" s="97"/>
      <c r="AR403" s="92"/>
      <c r="AS403" s="89">
        <f>AU403+AW403+AY403+BA403+BC403</f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 t="shared" si="228"/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241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>CJ403+CL403+CN403+CP403+CR403+CT403</f>
        <v>0</v>
      </c>
      <c r="CI403" s="51"/>
      <c r="CJ403" s="50"/>
      <c r="CK403" s="51"/>
      <c r="CL403" s="50"/>
      <c r="CM403" s="51"/>
      <c r="CN403" s="50"/>
      <c r="CO403" s="50"/>
      <c r="CP403" s="50"/>
      <c r="CQ403" s="51"/>
      <c r="CR403" s="50"/>
      <c r="CS403" s="51"/>
      <c r="CT403" s="52"/>
      <c r="CU403" s="53">
        <f>CW403+CY403+DA403+DC403+DE403</f>
        <v>0</v>
      </c>
      <c r="CV403" s="51"/>
      <c r="CW403" s="50"/>
      <c r="CX403" s="50"/>
      <c r="CY403" s="50"/>
      <c r="CZ403" s="51"/>
      <c r="DA403" s="50"/>
      <c r="DB403" s="51"/>
      <c r="DC403" s="50"/>
      <c r="DD403" s="51"/>
      <c r="DE403" s="52"/>
      <c r="DF403" s="53">
        <f t="shared" si="249"/>
        <v>0</v>
      </c>
      <c r="DG403" s="51"/>
      <c r="DH403" s="50"/>
      <c r="DI403" s="50"/>
      <c r="DJ403" s="50"/>
      <c r="DK403" s="51"/>
      <c r="DL403" s="52"/>
      <c r="DM403" s="53">
        <f>DO403+DQ403+DS403+DU403+DW403+DY403+EA403+EC403</f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0"/>
      <c r="DY403" s="50"/>
      <c r="DZ403" s="51"/>
      <c r="EA403" s="50"/>
      <c r="EB403" s="51"/>
      <c r="EC403" s="52"/>
      <c r="ED403" s="53">
        <f>EF403+EH403+EJ403+EL403+EN403+EP403+ER403+ET403+EV403+EX403</f>
        <v>0</v>
      </c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0"/>
      <c r="EP403" s="50"/>
      <c r="EQ403" s="51"/>
      <c r="ER403" s="50"/>
      <c r="ES403" s="50"/>
      <c r="ET403" s="50"/>
      <c r="EU403" s="50"/>
      <c r="EV403" s="50"/>
      <c r="EW403" s="51"/>
      <c r="EX403" s="52"/>
      <c r="EY403" s="53">
        <f t="shared" si="250"/>
        <v>0</v>
      </c>
      <c r="EZ403" s="51"/>
      <c r="FA403" s="50"/>
      <c r="FB403" s="51"/>
      <c r="FC403" s="52"/>
      <c r="FD403" s="53">
        <f t="shared" si="242"/>
        <v>0</v>
      </c>
      <c r="FE403" s="51"/>
      <c r="FF403" s="50"/>
      <c r="FG403" s="51"/>
      <c r="FH403" s="50"/>
      <c r="FI403" s="51"/>
      <c r="FJ403" s="50"/>
      <c r="FK403" s="50"/>
      <c r="FL403" s="50"/>
      <c r="FM403" s="51"/>
      <c r="FN403" s="50"/>
      <c r="FO403" s="51"/>
      <c r="FP403" s="52"/>
      <c r="FQ403" s="53">
        <f t="shared" ref="FQ403:FQ434" si="255">FS403+FU403+FW403+FY403+GA403+GC403</f>
        <v>0</v>
      </c>
      <c r="FR403" s="122"/>
      <c r="FS403" s="122"/>
      <c r="FT403" s="51"/>
      <c r="FU403" s="50"/>
      <c r="FV403" s="51"/>
      <c r="FW403" s="50"/>
      <c r="FX403" s="50"/>
      <c r="FY403" s="50"/>
      <c r="FZ403" s="50"/>
      <c r="GA403" s="50"/>
      <c r="GB403" s="51"/>
      <c r="GC403" s="52"/>
      <c r="GD403" s="53">
        <f>GF403+GH403+GJ403+GL403+GN403</f>
        <v>0</v>
      </c>
      <c r="GE403" s="51"/>
      <c r="GF403" s="50"/>
      <c r="GG403" s="51"/>
      <c r="GH403" s="50"/>
      <c r="GI403" s="51"/>
      <c r="GJ403" s="50"/>
      <c r="GK403" s="50"/>
      <c r="GL403" s="50"/>
      <c r="GM403" s="51"/>
      <c r="GN403" s="52"/>
      <c r="GO403" s="48">
        <f>GQ403+GS403+GU403+GW403+GY403+HA403+HC403</f>
        <v>0</v>
      </c>
      <c r="GP403" s="125"/>
      <c r="GQ403" s="125"/>
      <c r="GR403" s="51"/>
      <c r="GS403" s="50"/>
      <c r="GT403" s="51"/>
      <c r="GU403" s="50"/>
      <c r="GV403" s="50"/>
      <c r="GW403" s="50"/>
      <c r="GX403" s="50"/>
      <c r="GY403" s="50"/>
      <c r="GZ403" s="50"/>
      <c r="HA403" s="50"/>
      <c r="HB403" s="51"/>
      <c r="HC403" s="52"/>
      <c r="HD403" s="48">
        <f t="shared" si="240"/>
        <v>0</v>
      </c>
      <c r="HE403" s="125"/>
      <c r="HF403" s="125"/>
      <c r="HG403" s="51"/>
      <c r="HH403" s="50"/>
      <c r="HI403" s="51"/>
      <c r="HJ403" s="50"/>
      <c r="HK403" s="50"/>
      <c r="HL403" s="50"/>
      <c r="HM403" s="50"/>
      <c r="HN403" s="50"/>
      <c r="HO403" s="50"/>
      <c r="HP403" s="50"/>
      <c r="HQ403" s="51"/>
      <c r="HR403" s="52"/>
      <c r="HS403" s="48">
        <f t="shared" si="253"/>
        <v>0</v>
      </c>
      <c r="HT403" s="136"/>
      <c r="HU403" s="140"/>
      <c r="HV403" s="51"/>
      <c r="HW403" s="50"/>
      <c r="HX403" s="51"/>
      <c r="HY403" s="50"/>
      <c r="HZ403" s="51"/>
      <c r="IA403" s="50"/>
      <c r="IB403" s="51"/>
      <c r="IC403" s="50"/>
      <c r="ID403" s="51"/>
      <c r="IE403" s="50"/>
      <c r="IF403" s="129"/>
      <c r="IG403" s="50"/>
      <c r="IH403" s="129"/>
      <c r="II403" s="50"/>
      <c r="IJ403" s="51"/>
      <c r="IK403" s="52"/>
      <c r="IL403" s="48">
        <f t="shared" ref="IL403:IL466" si="256">IN403+IP403</f>
        <v>0</v>
      </c>
      <c r="IM403" s="136"/>
      <c r="IN403" s="140"/>
      <c r="IO403" s="51"/>
      <c r="IP403" s="52"/>
      <c r="IQ403" s="48">
        <f t="shared" si="251"/>
        <v>0</v>
      </c>
      <c r="IR403" s="51"/>
      <c r="IS403" s="52"/>
      <c r="IT403" s="48">
        <f t="shared" si="231"/>
        <v>0</v>
      </c>
      <c r="IU403" s="136"/>
      <c r="IV403" s="140"/>
      <c r="IW403" s="51"/>
      <c r="IX403" s="50"/>
      <c r="IY403" s="51"/>
      <c r="IZ403" s="50"/>
      <c r="JA403" s="129"/>
      <c r="JB403" s="50"/>
      <c r="JC403" s="51"/>
      <c r="JD403" s="50"/>
      <c r="JE403" s="51"/>
      <c r="JF403" s="50"/>
      <c r="JG403" s="51"/>
      <c r="JH403" s="52"/>
      <c r="JI403" s="48">
        <f t="shared" si="254"/>
        <v>0</v>
      </c>
      <c r="JJ403" s="136"/>
      <c r="JK403" s="140"/>
      <c r="JL403" s="51"/>
      <c r="JM403" s="50"/>
      <c r="JN403" s="51"/>
      <c r="JO403" s="52"/>
      <c r="JP403" s="48">
        <f t="shared" si="252"/>
        <v>0</v>
      </c>
      <c r="JQ403" s="51"/>
      <c r="JR403" s="52"/>
    </row>
    <row r="404" spans="1:278" ht="15" hidden="1" customHeight="1" x14ac:dyDescent="0.3">
      <c r="B404" s="37">
        <v>5760</v>
      </c>
      <c r="C404" s="30" t="s">
        <v>877</v>
      </c>
      <c r="D404" s="38">
        <v>2006</v>
      </c>
      <c r="E404" s="62">
        <f t="shared" si="245"/>
        <v>0</v>
      </c>
      <c r="F404" s="47" t="s">
        <v>414</v>
      </c>
      <c r="G404" s="47"/>
      <c r="H404" s="47" t="s">
        <v>487</v>
      </c>
      <c r="I404" s="47" t="s">
        <v>530</v>
      </c>
      <c r="J404" s="48">
        <f t="shared" si="232"/>
        <v>0</v>
      </c>
      <c r="K404" s="49"/>
      <c r="L404" s="50"/>
      <c r="M404" s="51"/>
      <c r="N404" s="50"/>
      <c r="O404" s="51"/>
      <c r="P404" s="52"/>
      <c r="Q404" s="48">
        <f t="shared" si="246"/>
        <v>0</v>
      </c>
      <c r="R404" s="49"/>
      <c r="S404" s="52"/>
      <c r="T404" s="48">
        <f t="shared" si="247"/>
        <v>0</v>
      </c>
      <c r="U404" s="49"/>
      <c r="V404" s="50"/>
      <c r="W404" s="51"/>
      <c r="X404" s="52"/>
      <c r="Y404" s="53">
        <f t="shared" si="243"/>
        <v>0</v>
      </c>
      <c r="Z404" s="110"/>
      <c r="AA404" s="55"/>
      <c r="AB404" s="110"/>
      <c r="AC404" s="55"/>
      <c r="AD404" s="114"/>
      <c r="AE404" s="55"/>
      <c r="AF404" s="110"/>
      <c r="AG404" s="55"/>
      <c r="AH404" s="110"/>
      <c r="AI404" s="55"/>
      <c r="AJ404" s="110"/>
      <c r="AK404" s="55"/>
      <c r="AL404" s="110"/>
      <c r="AM404" s="55"/>
      <c r="AN404" s="114"/>
      <c r="AO404" s="88"/>
      <c r="AP404" s="95">
        <f t="shared" si="248"/>
        <v>0</v>
      </c>
      <c r="AQ404" s="97"/>
      <c r="AR404" s="92"/>
      <c r="AS404" s="89">
        <f>AU404+AW404+AY404+BA404+BC404</f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>
        <f t="shared" si="228"/>
        <v>0</v>
      </c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241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>CJ404+CL404+CN404+CP404+CR404+CT404</f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>CW404+CY404+DA404+DC404+DE404</f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>
        <f t="shared" si="249"/>
        <v>0</v>
      </c>
      <c r="DG404" s="51"/>
      <c r="DH404" s="50"/>
      <c r="DI404" s="51"/>
      <c r="DJ404" s="50"/>
      <c r="DK404" s="51"/>
      <c r="DL404" s="52"/>
      <c r="DM404" s="53">
        <f>DO404+DQ404+DS404+DU404+DW404+DY404+EA404+EC404</f>
        <v>0</v>
      </c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>
        <f>EF404+EH404+EJ404+EL404+EN404+EP404+ER404+ET404+EV404+EX404</f>
        <v>0</v>
      </c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0"/>
      <c r="ET404" s="50"/>
      <c r="EU404" s="50"/>
      <c r="EV404" s="50"/>
      <c r="EW404" s="51"/>
      <c r="EX404" s="52"/>
      <c r="EY404" s="53">
        <f t="shared" si="250"/>
        <v>0</v>
      </c>
      <c r="EZ404" s="51"/>
      <c r="FA404" s="50"/>
      <c r="FB404" s="51"/>
      <c r="FC404" s="52"/>
      <c r="FD404" s="53">
        <f t="shared" si="242"/>
        <v>0</v>
      </c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>
        <f t="shared" si="255"/>
        <v>0</v>
      </c>
      <c r="FR404" s="122"/>
      <c r="FS404" s="122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>
        <f>GF404+GH404+GJ404+GL404</f>
        <v>0</v>
      </c>
      <c r="GE404" s="51"/>
      <c r="GF404" s="50"/>
      <c r="GG404" s="51"/>
      <c r="GH404" s="50"/>
      <c r="GI404" s="51"/>
      <c r="GJ404" s="50"/>
      <c r="GK404" s="51"/>
      <c r="GL404" s="50"/>
      <c r="GM404" s="18">
        <v>5</v>
      </c>
      <c r="GN404" s="111" t="s">
        <v>65</v>
      </c>
      <c r="GO404" s="48">
        <f>GQ404+GS404+GU404+GW404+GY404+HA404+HC404</f>
        <v>0</v>
      </c>
      <c r="GP404" s="136"/>
      <c r="GQ404" s="140"/>
      <c r="GR404" s="51"/>
      <c r="GS404" s="50"/>
      <c r="GT404" s="51"/>
      <c r="GU404" s="50"/>
      <c r="GV404" s="129"/>
      <c r="GW404" s="50"/>
      <c r="GX404" s="51"/>
      <c r="GY404" s="50"/>
      <c r="GZ404" s="51"/>
      <c r="HA404" s="50"/>
      <c r="HB404" s="51"/>
      <c r="HC404" s="52"/>
      <c r="HD404" s="48">
        <f t="shared" si="240"/>
        <v>0</v>
      </c>
      <c r="HE404" s="136"/>
      <c r="HF404" s="140"/>
      <c r="HG404" s="51"/>
      <c r="HH404" s="50"/>
      <c r="HI404" s="51"/>
      <c r="HJ404" s="50"/>
      <c r="HK404" s="129"/>
      <c r="HL404" s="50"/>
      <c r="HM404" s="51"/>
      <c r="HN404" s="50"/>
      <c r="HO404" s="51"/>
      <c r="HP404" s="50"/>
      <c r="HQ404" s="51"/>
      <c r="HR404" s="52"/>
      <c r="HS404" s="48">
        <f t="shared" si="253"/>
        <v>0</v>
      </c>
      <c r="HT404" s="136"/>
      <c r="HU404" s="140"/>
      <c r="HV404" s="51"/>
      <c r="HW404" s="50"/>
      <c r="HX404" s="51"/>
      <c r="HY404" s="50"/>
      <c r="HZ404" s="129"/>
      <c r="IA404" s="50"/>
      <c r="IB404" s="51"/>
      <c r="IC404" s="50"/>
      <c r="ID404" s="51"/>
      <c r="IE404" s="50"/>
      <c r="IF404" s="129"/>
      <c r="IG404" s="50"/>
      <c r="IH404" s="129"/>
      <c r="II404" s="50"/>
      <c r="IJ404" s="51"/>
      <c r="IK404" s="52"/>
      <c r="IL404" s="48">
        <f t="shared" si="256"/>
        <v>0</v>
      </c>
      <c r="IM404" s="136"/>
      <c r="IN404" s="140"/>
      <c r="IO404" s="51"/>
      <c r="IP404" s="52"/>
      <c r="IQ404" s="48">
        <f t="shared" si="251"/>
        <v>0</v>
      </c>
      <c r="IR404" s="51"/>
      <c r="IS404" s="52"/>
      <c r="IT404" s="48">
        <f t="shared" si="231"/>
        <v>0</v>
      </c>
      <c r="IU404" s="136"/>
      <c r="IV404" s="140"/>
      <c r="IW404" s="51"/>
      <c r="IX404" s="50"/>
      <c r="IY404" s="129"/>
      <c r="IZ404" s="50"/>
      <c r="JA404" s="129"/>
      <c r="JB404" s="50"/>
      <c r="JC404" s="51"/>
      <c r="JD404" s="50"/>
      <c r="JE404" s="51"/>
      <c r="JF404" s="50"/>
      <c r="JG404" s="51"/>
      <c r="JH404" s="52"/>
      <c r="JI404" s="48">
        <f t="shared" si="254"/>
        <v>0</v>
      </c>
      <c r="JJ404" s="136"/>
      <c r="JK404" s="140"/>
      <c r="JL404" s="129"/>
      <c r="JM404" s="50"/>
      <c r="JN404" s="51"/>
      <c r="JO404" s="52"/>
      <c r="JP404" s="48">
        <f t="shared" si="252"/>
        <v>0</v>
      </c>
      <c r="JQ404" s="51"/>
      <c r="JR404" s="52"/>
    </row>
    <row r="405" spans="1:278" ht="15" hidden="1" customHeight="1" x14ac:dyDescent="0.3">
      <c r="B405" s="37">
        <v>3246</v>
      </c>
      <c r="C405" s="30" t="s">
        <v>114</v>
      </c>
      <c r="D405" s="39">
        <v>2003</v>
      </c>
      <c r="E405" s="62">
        <f t="shared" si="245"/>
        <v>0</v>
      </c>
      <c r="F405" s="62"/>
      <c r="G405" s="63"/>
      <c r="H405" s="62"/>
      <c r="I405" s="62"/>
      <c r="J405" s="48">
        <f t="shared" si="232"/>
        <v>0</v>
      </c>
      <c r="K405" s="49"/>
      <c r="L405" s="50"/>
      <c r="M405" s="51"/>
      <c r="N405" s="50"/>
      <c r="O405" s="51"/>
      <c r="P405" s="52"/>
      <c r="Q405" s="48">
        <f t="shared" si="246"/>
        <v>0</v>
      </c>
      <c r="R405" s="49"/>
      <c r="S405" s="52"/>
      <c r="T405" s="48">
        <f t="shared" si="247"/>
        <v>0</v>
      </c>
      <c r="U405" s="49"/>
      <c r="V405" s="50"/>
      <c r="W405" s="51"/>
      <c r="X405" s="52"/>
      <c r="Y405" s="53">
        <f t="shared" si="243"/>
        <v>0</v>
      </c>
      <c r="Z405" s="117"/>
      <c r="AA405" s="55"/>
      <c r="AB405" s="117"/>
      <c r="AC405" s="55"/>
      <c r="AD405" s="117"/>
      <c r="AE405" s="55"/>
      <c r="AF405" s="117"/>
      <c r="AG405" s="55"/>
      <c r="AH405" s="117"/>
      <c r="AI405" s="55"/>
      <c r="AJ405" s="117"/>
      <c r="AK405" s="55"/>
      <c r="AL405" s="117"/>
      <c r="AM405" s="55"/>
      <c r="AN405" s="117"/>
      <c r="AO405" s="88"/>
      <c r="AP405" s="95">
        <f t="shared" si="248"/>
        <v>0</v>
      </c>
      <c r="AQ405" s="97"/>
      <c r="AR405" s="92"/>
      <c r="AS405" s="89">
        <f>AU405+AW405+AY405+BA405+BC405</f>
        <v>0</v>
      </c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>
        <f t="shared" si="228"/>
        <v>0</v>
      </c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>
        <f t="shared" si="241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>
        <f>CJ405+CL405+CN405+CP405+CR405+CT405</f>
        <v>0</v>
      </c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>
        <f>CW405+CY405+DA405+DC405+DE405</f>
        <v>0</v>
      </c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>
        <f t="shared" si="249"/>
        <v>0</v>
      </c>
      <c r="DG405" s="51"/>
      <c r="DH405" s="50"/>
      <c r="DI405" s="51"/>
      <c r="DJ405" s="50"/>
      <c r="DK405" s="51"/>
      <c r="DL405" s="52"/>
      <c r="DM405" s="53">
        <f>DO405+DQ405+DS405+DU405+DW405+DY405+EA405+EC405</f>
        <v>0</v>
      </c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>
        <f>EF405+EH405+EJ405+EL405+EN405+EP405+ER405+ET405+EV405+EX405</f>
        <v>0</v>
      </c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0"/>
      <c r="ET405" s="50"/>
      <c r="EU405" s="50"/>
      <c r="EV405" s="50"/>
      <c r="EW405" s="51"/>
      <c r="EX405" s="52"/>
      <c r="EY405" s="53">
        <f t="shared" si="250"/>
        <v>0</v>
      </c>
      <c r="EZ405" s="51"/>
      <c r="FA405" s="50"/>
      <c r="FB405" s="51"/>
      <c r="FC405" s="52"/>
      <c r="FD405" s="53">
        <f t="shared" si="242"/>
        <v>0</v>
      </c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>
        <f t="shared" si="255"/>
        <v>0</v>
      </c>
      <c r="FR405" s="122"/>
      <c r="FS405" s="122"/>
      <c r="FT405" s="51"/>
      <c r="FU405" s="50"/>
      <c r="FV405" s="51"/>
      <c r="FW405" s="50"/>
      <c r="FX405" s="50"/>
      <c r="FY405" s="50"/>
      <c r="FZ405" s="50"/>
      <c r="GA405" s="50"/>
      <c r="GB405" s="51"/>
      <c r="GC405" s="52"/>
      <c r="GD405" s="53">
        <f>GF405+GH405+GJ405+GL405+GN405</f>
        <v>0</v>
      </c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>
        <f>GQ405+GS405+GU405+GW405+GY405+HA405+HC405</f>
        <v>0</v>
      </c>
      <c r="GP405" s="136"/>
      <c r="GQ405" s="140"/>
      <c r="GR405" s="51"/>
      <c r="GS405" s="50"/>
      <c r="GT405" s="51"/>
      <c r="GU405" s="50"/>
      <c r="GV405" s="129"/>
      <c r="GW405" s="50"/>
      <c r="GX405" s="51"/>
      <c r="GY405" s="50"/>
      <c r="GZ405" s="51"/>
      <c r="HA405" s="50"/>
      <c r="HB405" s="51"/>
      <c r="HC405" s="52"/>
      <c r="HD405" s="48">
        <f t="shared" si="240"/>
        <v>0</v>
      </c>
      <c r="HE405" s="136"/>
      <c r="HF405" s="140"/>
      <c r="HG405" s="51"/>
      <c r="HH405" s="50"/>
      <c r="HI405" s="51"/>
      <c r="HJ405" s="50"/>
      <c r="HK405" s="129"/>
      <c r="HL405" s="50"/>
      <c r="HM405" s="51"/>
      <c r="HN405" s="50"/>
      <c r="HO405" s="51"/>
      <c r="HP405" s="50"/>
      <c r="HQ405" s="51"/>
      <c r="HR405" s="52"/>
      <c r="HS405" s="48">
        <f t="shared" si="253"/>
        <v>0</v>
      </c>
      <c r="HT405" s="136"/>
      <c r="HU405" s="140"/>
      <c r="HV405" s="51"/>
      <c r="HW405" s="50"/>
      <c r="HX405" s="51"/>
      <c r="HY405" s="50"/>
      <c r="HZ405" s="129"/>
      <c r="IA405" s="50"/>
      <c r="IB405" s="51"/>
      <c r="IC405" s="50"/>
      <c r="ID405" s="51"/>
      <c r="IE405" s="50"/>
      <c r="IF405" s="129"/>
      <c r="IG405" s="50"/>
      <c r="IH405" s="129"/>
      <c r="II405" s="50"/>
      <c r="IJ405" s="51"/>
      <c r="IK405" s="52"/>
      <c r="IL405" s="48">
        <f t="shared" si="256"/>
        <v>0</v>
      </c>
      <c r="IM405" s="136"/>
      <c r="IN405" s="140"/>
      <c r="IO405" s="51"/>
      <c r="IP405" s="52"/>
      <c r="IQ405" s="48">
        <f t="shared" si="251"/>
        <v>0</v>
      </c>
      <c r="IR405" s="51"/>
      <c r="IS405" s="52"/>
      <c r="IT405" s="48">
        <f t="shared" si="231"/>
        <v>0</v>
      </c>
      <c r="IU405" s="136"/>
      <c r="IV405" s="140"/>
      <c r="IW405" s="51"/>
      <c r="IX405" s="50"/>
      <c r="IY405" s="129"/>
      <c r="IZ405" s="50"/>
      <c r="JA405" s="129"/>
      <c r="JB405" s="50"/>
      <c r="JC405" s="51"/>
      <c r="JD405" s="50"/>
      <c r="JE405" s="51"/>
      <c r="JF405" s="50"/>
      <c r="JG405" s="51"/>
      <c r="JH405" s="52"/>
      <c r="JI405" s="48">
        <f t="shared" si="254"/>
        <v>0</v>
      </c>
      <c r="JJ405" s="136"/>
      <c r="JK405" s="140"/>
      <c r="JL405" s="129"/>
      <c r="JM405" s="50"/>
      <c r="JN405" s="51"/>
      <c r="JO405" s="52"/>
      <c r="JP405" s="48">
        <f t="shared" si="252"/>
        <v>0</v>
      </c>
      <c r="JQ405" s="51"/>
      <c r="JR405" s="52"/>
    </row>
    <row r="406" spans="1:278" ht="15" hidden="1" customHeight="1" x14ac:dyDescent="0.3">
      <c r="B406" s="37">
        <v>2786</v>
      </c>
      <c r="C406" s="30" t="s">
        <v>331</v>
      </c>
      <c r="D406" s="38">
        <v>2000</v>
      </c>
      <c r="E406" s="62">
        <f t="shared" si="245"/>
        <v>0</v>
      </c>
      <c r="F406" s="47"/>
      <c r="G406" s="47"/>
      <c r="H406" s="47"/>
      <c r="I406" s="47"/>
      <c r="J406" s="48">
        <f t="shared" si="232"/>
        <v>0</v>
      </c>
      <c r="K406" s="49"/>
      <c r="L406" s="50"/>
      <c r="M406" s="51"/>
      <c r="N406" s="50"/>
      <c r="O406" s="51"/>
      <c r="P406" s="52"/>
      <c r="Q406" s="48">
        <f t="shared" si="246"/>
        <v>0</v>
      </c>
      <c r="R406" s="49"/>
      <c r="S406" s="52"/>
      <c r="T406" s="48">
        <f t="shared" si="247"/>
        <v>0</v>
      </c>
      <c r="U406" s="49"/>
      <c r="V406" s="50"/>
      <c r="W406" s="51"/>
      <c r="X406" s="52"/>
      <c r="Y406" s="53">
        <f t="shared" si="243"/>
        <v>0</v>
      </c>
      <c r="Z406" s="117"/>
      <c r="AA406" s="55"/>
      <c r="AB406" s="117"/>
      <c r="AC406" s="55"/>
      <c r="AD406" s="117"/>
      <c r="AE406" s="55"/>
      <c r="AF406" s="117"/>
      <c r="AG406" s="55"/>
      <c r="AH406" s="117"/>
      <c r="AI406" s="55"/>
      <c r="AJ406" s="117"/>
      <c r="AK406" s="55"/>
      <c r="AL406" s="120"/>
      <c r="AM406" s="55"/>
      <c r="AN406" s="117"/>
      <c r="AO406" s="88"/>
      <c r="AP406" s="95">
        <f t="shared" si="248"/>
        <v>0</v>
      </c>
      <c r="AQ406" s="97"/>
      <c r="AR406" s="92"/>
      <c r="AS406" s="89">
        <f>AU406+AW406+AY406+BA406+BC406</f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 t="shared" si="228"/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241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>CJ406+CL406+CN406+CP406+CR406+CT406</f>
        <v>0</v>
      </c>
      <c r="CI406" s="51"/>
      <c r="CJ406" s="50"/>
      <c r="CK406" s="51"/>
      <c r="CL406" s="50"/>
      <c r="CM406" s="51"/>
      <c r="CN406" s="50"/>
      <c r="CO406" s="50"/>
      <c r="CP406" s="50"/>
      <c r="CQ406" s="51"/>
      <c r="CR406" s="50"/>
      <c r="CS406" s="51"/>
      <c r="CT406" s="52"/>
      <c r="CU406" s="53">
        <f>CW406+CY406+DA406+DC406+DE406</f>
        <v>0</v>
      </c>
      <c r="CV406" s="51"/>
      <c r="CW406" s="50"/>
      <c r="CX406" s="50"/>
      <c r="CY406" s="50"/>
      <c r="CZ406" s="51"/>
      <c r="DA406" s="50"/>
      <c r="DB406" s="51"/>
      <c r="DC406" s="50"/>
      <c r="DD406" s="51"/>
      <c r="DE406" s="52"/>
      <c r="DF406" s="53">
        <f t="shared" si="249"/>
        <v>0</v>
      </c>
      <c r="DG406" s="51"/>
      <c r="DH406" s="50"/>
      <c r="DI406" s="50"/>
      <c r="DJ406" s="50"/>
      <c r="DK406" s="51"/>
      <c r="DL406" s="52"/>
      <c r="DM406" s="53">
        <f>DO406+DQ406+DS406+DU406+DW406+DY406+EA406+EC406</f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0"/>
      <c r="DY406" s="50"/>
      <c r="DZ406" s="51"/>
      <c r="EA406" s="50"/>
      <c r="EB406" s="51"/>
      <c r="EC406" s="52"/>
      <c r="ED406" s="53">
        <f>EF406+EH406+EJ406+EL406+EN406+EP406+ER406+ET406+EV406+EX406</f>
        <v>0</v>
      </c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0"/>
      <c r="EP406" s="50"/>
      <c r="EQ406" s="51"/>
      <c r="ER406" s="50"/>
      <c r="ES406" s="50"/>
      <c r="ET406" s="50"/>
      <c r="EU406" s="50"/>
      <c r="EV406" s="50"/>
      <c r="EW406" s="51"/>
      <c r="EX406" s="52"/>
      <c r="EY406" s="53">
        <f t="shared" si="250"/>
        <v>0</v>
      </c>
      <c r="EZ406" s="51"/>
      <c r="FA406" s="50"/>
      <c r="FB406" s="51"/>
      <c r="FC406" s="52"/>
      <c r="FD406" s="53">
        <f t="shared" si="242"/>
        <v>0</v>
      </c>
      <c r="FE406" s="51"/>
      <c r="FF406" s="50"/>
      <c r="FG406" s="51"/>
      <c r="FH406" s="50"/>
      <c r="FI406" s="51"/>
      <c r="FJ406" s="50"/>
      <c r="FK406" s="50"/>
      <c r="FL406" s="50"/>
      <c r="FM406" s="51"/>
      <c r="FN406" s="50"/>
      <c r="FO406" s="51"/>
      <c r="FP406" s="52"/>
      <c r="FQ406" s="53">
        <f t="shared" si="255"/>
        <v>0</v>
      </c>
      <c r="FR406" s="122"/>
      <c r="FS406" s="122"/>
      <c r="FT406" s="51"/>
      <c r="FU406" s="50"/>
      <c r="FV406" s="51"/>
      <c r="FW406" s="50"/>
      <c r="FX406" s="50"/>
      <c r="FY406" s="50"/>
      <c r="FZ406" s="50"/>
      <c r="GA406" s="50"/>
      <c r="GB406" s="51"/>
      <c r="GC406" s="52"/>
      <c r="GD406" s="53">
        <f>GF406+GH406+GJ406+GL406+GN406</f>
        <v>0</v>
      </c>
      <c r="GE406" s="51"/>
      <c r="GF406" s="50"/>
      <c r="GG406" s="51"/>
      <c r="GH406" s="50"/>
      <c r="GI406" s="51"/>
      <c r="GJ406" s="50"/>
      <c r="GK406" s="50"/>
      <c r="GL406" s="50"/>
      <c r="GM406" s="51"/>
      <c r="GN406" s="52"/>
      <c r="GO406" s="48">
        <f>GQ406+GS406+GU406+GW406+GY406+HA406+HC406</f>
        <v>0</v>
      </c>
      <c r="GP406" s="125"/>
      <c r="GQ406" s="125"/>
      <c r="GR406" s="51"/>
      <c r="GS406" s="50"/>
      <c r="GT406" s="51"/>
      <c r="GU406" s="50"/>
      <c r="GV406" s="50"/>
      <c r="GW406" s="50"/>
      <c r="GX406" s="50"/>
      <c r="GY406" s="50"/>
      <c r="GZ406" s="50"/>
      <c r="HA406" s="50"/>
      <c r="HB406" s="51"/>
      <c r="HC406" s="52"/>
      <c r="HD406" s="48">
        <f t="shared" si="240"/>
        <v>0</v>
      </c>
      <c r="HE406" s="125"/>
      <c r="HF406" s="125"/>
      <c r="HG406" s="51"/>
      <c r="HH406" s="50"/>
      <c r="HI406" s="51"/>
      <c r="HJ406" s="50"/>
      <c r="HK406" s="50"/>
      <c r="HL406" s="50"/>
      <c r="HM406" s="50"/>
      <c r="HN406" s="50"/>
      <c r="HO406" s="50"/>
      <c r="HP406" s="50"/>
      <c r="HQ406" s="51"/>
      <c r="HR406" s="52"/>
      <c r="HS406" s="48">
        <f t="shared" si="253"/>
        <v>0</v>
      </c>
      <c r="HT406" s="136"/>
      <c r="HU406" s="140"/>
      <c r="HV406" s="51"/>
      <c r="HW406" s="50"/>
      <c r="HX406" s="51"/>
      <c r="HY406" s="50"/>
      <c r="HZ406" s="51"/>
      <c r="IA406" s="50"/>
      <c r="IB406" s="51"/>
      <c r="IC406" s="50"/>
      <c r="ID406" s="51"/>
      <c r="IE406" s="50"/>
      <c r="IF406" s="129"/>
      <c r="IG406" s="50"/>
      <c r="IH406" s="129"/>
      <c r="II406" s="50"/>
      <c r="IJ406" s="51"/>
      <c r="IK406" s="52"/>
      <c r="IL406" s="48">
        <f t="shared" si="256"/>
        <v>0</v>
      </c>
      <c r="IM406" s="136"/>
      <c r="IN406" s="140"/>
      <c r="IO406" s="51"/>
      <c r="IP406" s="52"/>
      <c r="IQ406" s="48">
        <f t="shared" si="251"/>
        <v>0</v>
      </c>
      <c r="IR406" s="51"/>
      <c r="IS406" s="52"/>
      <c r="IT406" s="48">
        <f t="shared" si="231"/>
        <v>0</v>
      </c>
      <c r="IU406" s="136"/>
      <c r="IV406" s="140"/>
      <c r="IW406" s="51"/>
      <c r="IX406" s="50"/>
      <c r="IY406" s="51"/>
      <c r="IZ406" s="50"/>
      <c r="JA406" s="129"/>
      <c r="JB406" s="50"/>
      <c r="JC406" s="51"/>
      <c r="JD406" s="50"/>
      <c r="JE406" s="51"/>
      <c r="JF406" s="50"/>
      <c r="JG406" s="51"/>
      <c r="JH406" s="52"/>
      <c r="JI406" s="48">
        <f t="shared" si="254"/>
        <v>0</v>
      </c>
      <c r="JJ406" s="136"/>
      <c r="JK406" s="140"/>
      <c r="JL406" s="51"/>
      <c r="JM406" s="50"/>
      <c r="JN406" s="51"/>
      <c r="JO406" s="52"/>
      <c r="JP406" s="48">
        <f t="shared" si="252"/>
        <v>0</v>
      </c>
      <c r="JQ406" s="51"/>
      <c r="JR406" s="52"/>
    </row>
    <row r="407" spans="1:278" ht="15" hidden="1" customHeight="1" x14ac:dyDescent="0.3">
      <c r="B407" s="37">
        <v>9277</v>
      </c>
      <c r="C407" s="30" t="s">
        <v>739</v>
      </c>
      <c r="D407" s="38">
        <v>2009</v>
      </c>
      <c r="E407" s="62">
        <f t="shared" si="245"/>
        <v>0</v>
      </c>
      <c r="F407" s="47" t="s">
        <v>678</v>
      </c>
      <c r="G407" s="47"/>
      <c r="H407" s="47" t="s">
        <v>740</v>
      </c>
      <c r="I407" s="47" t="s">
        <v>741</v>
      </c>
      <c r="J407" s="48">
        <f t="shared" si="232"/>
        <v>0</v>
      </c>
      <c r="K407" s="49"/>
      <c r="L407" s="50"/>
      <c r="M407" s="51"/>
      <c r="N407" s="50"/>
      <c r="O407" s="51"/>
      <c r="P407" s="52"/>
      <c r="Q407" s="48">
        <f t="shared" si="246"/>
        <v>0</v>
      </c>
      <c r="R407" s="49"/>
      <c r="S407" s="52"/>
      <c r="T407" s="48">
        <f t="shared" si="247"/>
        <v>0</v>
      </c>
      <c r="U407" s="49"/>
      <c r="V407" s="50"/>
      <c r="W407" s="51"/>
      <c r="X407" s="52"/>
      <c r="Y407" s="53">
        <f t="shared" si="243"/>
        <v>0</v>
      </c>
      <c r="Z407" s="117"/>
      <c r="AA407" s="55"/>
      <c r="AB407" s="117"/>
      <c r="AC407" s="55"/>
      <c r="AD407" s="117"/>
      <c r="AE407" s="55"/>
      <c r="AF407" s="117"/>
      <c r="AG407" s="55"/>
      <c r="AH407" s="117"/>
      <c r="AI407" s="55"/>
      <c r="AJ407" s="117"/>
      <c r="AK407" s="55"/>
      <c r="AL407" s="117"/>
      <c r="AM407" s="55"/>
      <c r="AN407" s="117"/>
      <c r="AO407" s="88"/>
      <c r="AP407" s="95">
        <f t="shared" si="248"/>
        <v>0</v>
      </c>
      <c r="AQ407" s="97"/>
      <c r="AR407" s="92"/>
      <c r="AS407" s="89"/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>
        <f t="shared" si="228"/>
        <v>0</v>
      </c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241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/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/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>
        <f t="shared" si="249"/>
        <v>0</v>
      </c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1"/>
      <c r="ET407" s="50"/>
      <c r="EU407" s="51"/>
      <c r="EV407" s="50"/>
      <c r="EW407" s="51"/>
      <c r="EX407" s="52"/>
      <c r="EY407" s="53">
        <f t="shared" si="250"/>
        <v>0</v>
      </c>
      <c r="EZ407" s="51"/>
      <c r="FA407" s="50"/>
      <c r="FB407" s="51"/>
      <c r="FC407" s="52"/>
      <c r="FD407" s="53">
        <f t="shared" si="242"/>
        <v>0</v>
      </c>
      <c r="FE407" s="51"/>
      <c r="FF407" s="50"/>
      <c r="FG407" s="51"/>
      <c r="FH407" s="50"/>
      <c r="FI407" s="51"/>
      <c r="FJ407" s="50"/>
      <c r="FK407" s="51"/>
      <c r="FL407" s="50"/>
      <c r="FM407" s="51"/>
      <c r="FN407" s="50"/>
      <c r="FO407" s="51"/>
      <c r="FP407" s="52"/>
      <c r="FQ407" s="53">
        <f t="shared" si="255"/>
        <v>0</v>
      </c>
      <c r="FR407" s="153"/>
      <c r="FS407" s="150"/>
      <c r="FT407" s="51"/>
      <c r="FU407" s="50"/>
      <c r="FV407" s="51"/>
      <c r="FW407" s="50"/>
      <c r="FX407" s="51"/>
      <c r="FY407" s="50"/>
      <c r="FZ407" s="51"/>
      <c r="GA407" s="50"/>
      <c r="GB407" s="51"/>
      <c r="GC407" s="52"/>
      <c r="GD407" s="53"/>
      <c r="GE407" s="51"/>
      <c r="GF407" s="50"/>
      <c r="GG407" s="51"/>
      <c r="GH407" s="50"/>
      <c r="GI407" s="51"/>
      <c r="GJ407" s="50"/>
      <c r="GK407" s="51"/>
      <c r="GL407" s="50"/>
      <c r="GM407" s="51"/>
      <c r="GN407" s="52"/>
      <c r="GO407" s="48"/>
      <c r="GP407" s="136"/>
      <c r="GQ407" s="140"/>
      <c r="GR407" s="51"/>
      <c r="GS407" s="50"/>
      <c r="GT407" s="51"/>
      <c r="GU407" s="50"/>
      <c r="GV407" s="129"/>
      <c r="GW407" s="50"/>
      <c r="GX407" s="51"/>
      <c r="GY407" s="50"/>
      <c r="GZ407" s="51"/>
      <c r="HA407" s="50"/>
      <c r="HB407" s="51"/>
      <c r="HC407" s="52"/>
      <c r="HD407" s="48">
        <f t="shared" si="240"/>
        <v>0</v>
      </c>
      <c r="HE407" s="136"/>
      <c r="HF407" s="140"/>
      <c r="HG407" s="51"/>
      <c r="HH407" s="50"/>
      <c r="HI407" s="51"/>
      <c r="HJ407" s="50"/>
      <c r="HK407" s="129"/>
      <c r="HL407" s="50"/>
      <c r="HM407" s="51"/>
      <c r="HN407" s="50"/>
      <c r="HO407" s="51"/>
      <c r="HP407" s="50"/>
      <c r="HQ407" s="51"/>
      <c r="HR407" s="52"/>
      <c r="HS407" s="48">
        <f t="shared" si="253"/>
        <v>0</v>
      </c>
      <c r="HT407" s="136"/>
      <c r="HU407" s="140"/>
      <c r="HV407" s="51"/>
      <c r="HW407" s="50"/>
      <c r="HX407" s="51"/>
      <c r="HY407" s="50"/>
      <c r="HZ407" s="129"/>
      <c r="IA407" s="50"/>
      <c r="IB407" s="51"/>
      <c r="IC407" s="50"/>
      <c r="ID407" s="51"/>
      <c r="IE407" s="50"/>
      <c r="IF407" s="129"/>
      <c r="IG407" s="50"/>
      <c r="IH407" s="129"/>
      <c r="II407" s="50"/>
      <c r="IJ407" s="51"/>
      <c r="IK407" s="52"/>
      <c r="IL407" s="48">
        <f t="shared" si="256"/>
        <v>0</v>
      </c>
      <c r="IM407" s="136"/>
      <c r="IN407" s="140"/>
      <c r="IO407" s="51"/>
      <c r="IP407" s="52"/>
      <c r="IQ407" s="48">
        <f t="shared" si="251"/>
        <v>0</v>
      </c>
      <c r="IR407" s="51"/>
      <c r="IS407" s="52"/>
      <c r="IT407" s="48">
        <f t="shared" si="231"/>
        <v>0</v>
      </c>
      <c r="IU407" s="136"/>
      <c r="IV407" s="140"/>
      <c r="IW407" s="51"/>
      <c r="IX407" s="50"/>
      <c r="IY407" s="129"/>
      <c r="IZ407" s="50"/>
      <c r="JA407" s="129"/>
      <c r="JB407" s="50"/>
      <c r="JC407" s="51"/>
      <c r="JD407" s="50"/>
      <c r="JE407" s="51"/>
      <c r="JF407" s="50"/>
      <c r="JG407" s="51"/>
      <c r="JH407" s="52"/>
      <c r="JI407" s="48">
        <f t="shared" si="254"/>
        <v>0</v>
      </c>
      <c r="JJ407" s="136"/>
      <c r="JK407" s="140"/>
      <c r="JL407" s="129"/>
      <c r="JM407" s="50"/>
      <c r="JN407" s="51"/>
      <c r="JO407" s="52"/>
      <c r="JP407" s="48">
        <f t="shared" si="252"/>
        <v>0</v>
      </c>
      <c r="JQ407" s="51"/>
      <c r="JR407" s="52"/>
    </row>
    <row r="408" spans="1:278" ht="15" hidden="1" customHeight="1" x14ac:dyDescent="0.3">
      <c r="B408" s="37">
        <v>5230</v>
      </c>
      <c r="C408" s="30" t="s">
        <v>323</v>
      </c>
      <c r="D408" s="38">
        <v>2006</v>
      </c>
      <c r="E408" s="62">
        <f t="shared" si="245"/>
        <v>0</v>
      </c>
      <c r="F408" s="62"/>
      <c r="G408" s="63"/>
      <c r="H408" s="62"/>
      <c r="I408" s="62"/>
      <c r="J408" s="48">
        <f t="shared" si="232"/>
        <v>0</v>
      </c>
      <c r="K408" s="49"/>
      <c r="L408" s="50"/>
      <c r="M408" s="51"/>
      <c r="N408" s="50"/>
      <c r="O408" s="51"/>
      <c r="P408" s="52"/>
      <c r="Q408" s="48">
        <f t="shared" si="246"/>
        <v>0</v>
      </c>
      <c r="R408" s="49"/>
      <c r="S408" s="52"/>
      <c r="T408" s="48">
        <f t="shared" si="247"/>
        <v>0</v>
      </c>
      <c r="U408" s="49"/>
      <c r="V408" s="50"/>
      <c r="W408" s="51"/>
      <c r="X408" s="52"/>
      <c r="Y408" s="53">
        <f t="shared" si="243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20"/>
      <c r="AM408" s="55"/>
      <c r="AN408" s="54"/>
      <c r="AO408" s="88"/>
      <c r="AP408" s="95">
        <f t="shared" si="248"/>
        <v>0</v>
      </c>
      <c r="AQ408" s="97"/>
      <c r="AR408" s="92"/>
      <c r="AS408" s="89">
        <f>AU408+AW408+AY408+BA408+BC408</f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>
        <f t="shared" si="228"/>
        <v>0</v>
      </c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si="241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>CJ408+CL408+CN408+CP408+CR408+CT408</f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>CW408+CY408+DA408+DC408+DE408</f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>
        <f t="shared" si="249"/>
        <v>0</v>
      </c>
      <c r="DG408" s="51"/>
      <c r="DH408" s="50"/>
      <c r="DI408" s="51"/>
      <c r="DJ408" s="50"/>
      <c r="DK408" s="51"/>
      <c r="DL408" s="52"/>
      <c r="DM408" s="53">
        <f>DO408+DQ408+DS408+DU408+DW408+DY408+EA408+EC408</f>
        <v>0</v>
      </c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>
        <f>EF408+EH408+EJ408+EL408+EN408+EP408+ER408+ET408+EV408+EX408</f>
        <v>0</v>
      </c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51"/>
      <c r="EP408" s="50"/>
      <c r="EQ408" s="51"/>
      <c r="ER408" s="50"/>
      <c r="ES408" s="50"/>
      <c r="ET408" s="50"/>
      <c r="EU408" s="50"/>
      <c r="EV408" s="50"/>
      <c r="EW408" s="51"/>
      <c r="EX408" s="52"/>
      <c r="EY408" s="53">
        <f t="shared" si="250"/>
        <v>0</v>
      </c>
      <c r="EZ408" s="51"/>
      <c r="FA408" s="50"/>
      <c r="FB408" s="51"/>
      <c r="FC408" s="52"/>
      <c r="FD408" s="53">
        <f t="shared" si="242"/>
        <v>0</v>
      </c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>
        <f t="shared" si="255"/>
        <v>0</v>
      </c>
      <c r="FR408" s="122"/>
      <c r="FS408" s="122"/>
      <c r="FT408" s="51"/>
      <c r="FU408" s="50"/>
      <c r="FV408" s="51"/>
      <c r="FW408" s="50"/>
      <c r="FX408" s="50"/>
      <c r="FY408" s="50"/>
      <c r="FZ408" s="50"/>
      <c r="GA408" s="50"/>
      <c r="GB408" s="51"/>
      <c r="GC408" s="52"/>
      <c r="GD408" s="53">
        <f>GF408+GH408+GJ408+GL408+GN408</f>
        <v>0</v>
      </c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>
        <f>GQ408+GS408+GU408+GW408+GY408+HA408+HC408</f>
        <v>0</v>
      </c>
      <c r="GP408" s="136"/>
      <c r="GQ408" s="140"/>
      <c r="GR408" s="51"/>
      <c r="GS408" s="50"/>
      <c r="GT408" s="51"/>
      <c r="GU408" s="50"/>
      <c r="GV408" s="129"/>
      <c r="GW408" s="50"/>
      <c r="GX408" s="51"/>
      <c r="GY408" s="50"/>
      <c r="GZ408" s="51"/>
      <c r="HA408" s="50"/>
      <c r="HB408" s="51"/>
      <c r="HC408" s="52"/>
      <c r="HD408" s="48">
        <f t="shared" si="240"/>
        <v>0</v>
      </c>
      <c r="HE408" s="136"/>
      <c r="HF408" s="140"/>
      <c r="HG408" s="51"/>
      <c r="HH408" s="50"/>
      <c r="HI408" s="51"/>
      <c r="HJ408" s="50"/>
      <c r="HK408" s="129"/>
      <c r="HL408" s="50"/>
      <c r="HM408" s="51"/>
      <c r="HN408" s="50"/>
      <c r="HO408" s="51"/>
      <c r="HP408" s="50"/>
      <c r="HQ408" s="51"/>
      <c r="HR408" s="52"/>
      <c r="HS408" s="48">
        <f t="shared" si="253"/>
        <v>0</v>
      </c>
      <c r="HT408" s="136"/>
      <c r="HU408" s="140"/>
      <c r="HV408" s="51"/>
      <c r="HW408" s="50"/>
      <c r="HX408" s="51"/>
      <c r="HY408" s="50"/>
      <c r="HZ408" s="129"/>
      <c r="IA408" s="50"/>
      <c r="IB408" s="51"/>
      <c r="IC408" s="50"/>
      <c r="ID408" s="51"/>
      <c r="IE408" s="50"/>
      <c r="IF408" s="129"/>
      <c r="IG408" s="50"/>
      <c r="IH408" s="129"/>
      <c r="II408" s="50"/>
      <c r="IJ408" s="51"/>
      <c r="IK408" s="52"/>
      <c r="IL408" s="48">
        <f t="shared" si="256"/>
        <v>0</v>
      </c>
      <c r="IM408" s="136"/>
      <c r="IN408" s="140"/>
      <c r="IO408" s="51"/>
      <c r="IP408" s="52"/>
      <c r="IQ408" s="48">
        <f t="shared" si="251"/>
        <v>0</v>
      </c>
      <c r="IR408" s="51"/>
      <c r="IS408" s="52"/>
      <c r="IT408" s="48">
        <f t="shared" si="231"/>
        <v>0</v>
      </c>
      <c r="IU408" s="136"/>
      <c r="IV408" s="140"/>
      <c r="IW408" s="51"/>
      <c r="IX408" s="50"/>
      <c r="IY408" s="129"/>
      <c r="IZ408" s="50"/>
      <c r="JA408" s="129"/>
      <c r="JB408" s="50"/>
      <c r="JC408" s="51"/>
      <c r="JD408" s="50"/>
      <c r="JE408" s="51"/>
      <c r="JF408" s="50"/>
      <c r="JG408" s="51"/>
      <c r="JH408" s="52"/>
      <c r="JI408" s="48">
        <f t="shared" si="254"/>
        <v>0</v>
      </c>
      <c r="JJ408" s="136"/>
      <c r="JK408" s="140"/>
      <c r="JL408" s="129"/>
      <c r="JM408" s="50"/>
      <c r="JN408" s="51"/>
      <c r="JO408" s="52"/>
      <c r="JP408" s="48">
        <f t="shared" si="252"/>
        <v>0</v>
      </c>
      <c r="JQ408" s="51"/>
      <c r="JR408" s="52"/>
    </row>
    <row r="409" spans="1:278" ht="15" hidden="1" customHeight="1" x14ac:dyDescent="0.3">
      <c r="B409" s="37">
        <v>1841</v>
      </c>
      <c r="C409" s="40" t="s">
        <v>150</v>
      </c>
      <c r="D409" s="41">
        <v>2000</v>
      </c>
      <c r="E409" s="62">
        <f t="shared" si="245"/>
        <v>0</v>
      </c>
      <c r="F409" s="47"/>
      <c r="G409" s="47"/>
      <c r="H409" s="47"/>
      <c r="I409" s="47"/>
      <c r="J409" s="48">
        <f t="shared" si="232"/>
        <v>0</v>
      </c>
      <c r="K409" s="49"/>
      <c r="L409" s="50"/>
      <c r="M409" s="51"/>
      <c r="N409" s="50"/>
      <c r="O409" s="51"/>
      <c r="P409" s="52"/>
      <c r="Q409" s="48">
        <f t="shared" si="246"/>
        <v>0</v>
      </c>
      <c r="R409" s="49"/>
      <c r="S409" s="52"/>
      <c r="T409" s="48">
        <f t="shared" si="247"/>
        <v>0</v>
      </c>
      <c r="U409" s="49"/>
      <c r="V409" s="50"/>
      <c r="W409" s="51"/>
      <c r="X409" s="52"/>
      <c r="Y409" s="53">
        <f t="shared" si="243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5">
        <f t="shared" si="248"/>
        <v>0</v>
      </c>
      <c r="AQ409" s="97"/>
      <c r="AR409" s="92"/>
      <c r="AS409" s="89">
        <f>AU409+AW409+AY409+BA409+BC409</f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 t="shared" si="228"/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241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>CJ409+CL409+CN409+CP409+CR409+CT409</f>
        <v>0</v>
      </c>
      <c r="CI409" s="51"/>
      <c r="CJ409" s="50"/>
      <c r="CK409" s="51"/>
      <c r="CL409" s="50"/>
      <c r="CM409" s="51"/>
      <c r="CN409" s="50"/>
      <c r="CO409" s="50"/>
      <c r="CP409" s="50"/>
      <c r="CQ409" s="51"/>
      <c r="CR409" s="50"/>
      <c r="CS409" s="51"/>
      <c r="CT409" s="52"/>
      <c r="CU409" s="53">
        <f>CW409+CY409+DA409+DC409+DE409</f>
        <v>0</v>
      </c>
      <c r="CV409" s="51"/>
      <c r="CW409" s="50"/>
      <c r="CX409" s="50"/>
      <c r="CY409" s="50"/>
      <c r="CZ409" s="51"/>
      <c r="DA409" s="50"/>
      <c r="DB409" s="51"/>
      <c r="DC409" s="50"/>
      <c r="DD409" s="51"/>
      <c r="DE409" s="52"/>
      <c r="DF409" s="53">
        <f t="shared" si="249"/>
        <v>0</v>
      </c>
      <c r="DG409" s="51"/>
      <c r="DH409" s="50"/>
      <c r="DI409" s="50"/>
      <c r="DJ409" s="50"/>
      <c r="DK409" s="51"/>
      <c r="DL409" s="52"/>
      <c r="DM409" s="53">
        <f>DO409+DQ409+DS409+DU409+DW409+DY409+EA409+EC409</f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0"/>
      <c r="DY409" s="50"/>
      <c r="DZ409" s="51"/>
      <c r="EA409" s="50"/>
      <c r="EB409" s="51"/>
      <c r="EC409" s="52"/>
      <c r="ED409" s="53">
        <f>EF409+EH409+EJ409+EL409+EN409+EP409+ER409+ET409+EV409+EX409</f>
        <v>0</v>
      </c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0"/>
      <c r="EP409" s="50"/>
      <c r="EQ409" s="51"/>
      <c r="ER409" s="50"/>
      <c r="ES409" s="50"/>
      <c r="ET409" s="50"/>
      <c r="EU409" s="50"/>
      <c r="EV409" s="50"/>
      <c r="EW409" s="51"/>
      <c r="EX409" s="52"/>
      <c r="EY409" s="53">
        <f t="shared" si="250"/>
        <v>0</v>
      </c>
      <c r="EZ409" s="51"/>
      <c r="FA409" s="50"/>
      <c r="FB409" s="51"/>
      <c r="FC409" s="52"/>
      <c r="FD409" s="53">
        <f t="shared" si="242"/>
        <v>0</v>
      </c>
      <c r="FE409" s="51"/>
      <c r="FF409" s="50"/>
      <c r="FG409" s="51"/>
      <c r="FH409" s="50"/>
      <c r="FI409" s="51"/>
      <c r="FJ409" s="50"/>
      <c r="FK409" s="50"/>
      <c r="FL409" s="50"/>
      <c r="FM409" s="51"/>
      <c r="FN409" s="50"/>
      <c r="FO409" s="51"/>
      <c r="FP409" s="52"/>
      <c r="FQ409" s="53">
        <f t="shared" si="255"/>
        <v>0</v>
      </c>
      <c r="FR409" s="122"/>
      <c r="FS409" s="122"/>
      <c r="FT409" s="51"/>
      <c r="FU409" s="50"/>
      <c r="FV409" s="51"/>
      <c r="FW409" s="50"/>
      <c r="FX409" s="50"/>
      <c r="FY409" s="50"/>
      <c r="FZ409" s="50"/>
      <c r="GA409" s="50"/>
      <c r="GB409" s="51"/>
      <c r="GC409" s="52"/>
      <c r="GD409" s="53">
        <f>GF409+GH409+GJ409+GL409+GN409</f>
        <v>0</v>
      </c>
      <c r="GE409" s="51"/>
      <c r="GF409" s="50"/>
      <c r="GG409" s="51"/>
      <c r="GH409" s="50"/>
      <c r="GI409" s="51"/>
      <c r="GJ409" s="50"/>
      <c r="GK409" s="50"/>
      <c r="GL409" s="50"/>
      <c r="GM409" s="51"/>
      <c r="GN409" s="52"/>
      <c r="GO409" s="48">
        <f>GQ409+GS409+GU409+GW409+GY409+HA409+HC409</f>
        <v>0</v>
      </c>
      <c r="GP409" s="125"/>
      <c r="GQ409" s="125"/>
      <c r="GR409" s="51"/>
      <c r="GS409" s="50"/>
      <c r="GT409" s="51"/>
      <c r="GU409" s="50"/>
      <c r="GV409" s="50"/>
      <c r="GW409" s="50"/>
      <c r="GX409" s="50"/>
      <c r="GY409" s="50"/>
      <c r="GZ409" s="50"/>
      <c r="HA409" s="50"/>
      <c r="HB409" s="51"/>
      <c r="HC409" s="52"/>
      <c r="HD409" s="48">
        <f t="shared" si="240"/>
        <v>0</v>
      </c>
      <c r="HE409" s="125"/>
      <c r="HF409" s="125"/>
      <c r="HG409" s="51"/>
      <c r="HH409" s="50"/>
      <c r="HI409" s="51"/>
      <c r="HJ409" s="50"/>
      <c r="HK409" s="50"/>
      <c r="HL409" s="50"/>
      <c r="HM409" s="50"/>
      <c r="HN409" s="50"/>
      <c r="HO409" s="50"/>
      <c r="HP409" s="50"/>
      <c r="HQ409" s="51"/>
      <c r="HR409" s="52"/>
      <c r="HS409" s="48">
        <f t="shared" si="253"/>
        <v>0</v>
      </c>
      <c r="HT409" s="136"/>
      <c r="HU409" s="140"/>
      <c r="HV409" s="51"/>
      <c r="HW409" s="50"/>
      <c r="HX409" s="51"/>
      <c r="HY409" s="50"/>
      <c r="HZ409" s="51"/>
      <c r="IA409" s="50"/>
      <c r="IB409" s="51"/>
      <c r="IC409" s="50"/>
      <c r="ID409" s="51"/>
      <c r="IE409" s="50"/>
      <c r="IF409" s="129"/>
      <c r="IG409" s="50"/>
      <c r="IH409" s="129"/>
      <c r="II409" s="50"/>
      <c r="IJ409" s="51"/>
      <c r="IK409" s="52"/>
      <c r="IL409" s="48">
        <f t="shared" si="256"/>
        <v>0</v>
      </c>
      <c r="IM409" s="136"/>
      <c r="IN409" s="140"/>
      <c r="IO409" s="51"/>
      <c r="IP409" s="52"/>
      <c r="IQ409" s="48">
        <f t="shared" si="251"/>
        <v>0</v>
      </c>
      <c r="IR409" s="51"/>
      <c r="IS409" s="52"/>
      <c r="IT409" s="48">
        <f t="shared" si="231"/>
        <v>0</v>
      </c>
      <c r="IU409" s="136"/>
      <c r="IV409" s="140"/>
      <c r="IW409" s="51"/>
      <c r="IX409" s="50"/>
      <c r="IY409" s="51"/>
      <c r="IZ409" s="50"/>
      <c r="JA409" s="129"/>
      <c r="JB409" s="50"/>
      <c r="JC409" s="51"/>
      <c r="JD409" s="50"/>
      <c r="JE409" s="51"/>
      <c r="JF409" s="50"/>
      <c r="JG409" s="51"/>
      <c r="JH409" s="52"/>
      <c r="JI409" s="48">
        <f t="shared" si="254"/>
        <v>0</v>
      </c>
      <c r="JJ409" s="136"/>
      <c r="JK409" s="140"/>
      <c r="JL409" s="51"/>
      <c r="JM409" s="50"/>
      <c r="JN409" s="51"/>
      <c r="JO409" s="52"/>
      <c r="JP409" s="48">
        <f t="shared" si="252"/>
        <v>0</v>
      </c>
      <c r="JQ409" s="51"/>
      <c r="JR409" s="52"/>
    </row>
    <row r="410" spans="1:278" ht="15" hidden="1" customHeight="1" x14ac:dyDescent="0.3">
      <c r="B410" s="37">
        <v>9305</v>
      </c>
      <c r="C410" s="30" t="s">
        <v>796</v>
      </c>
      <c r="D410" s="38">
        <v>2010</v>
      </c>
      <c r="E410" s="62">
        <f t="shared" si="245"/>
        <v>0</v>
      </c>
      <c r="F410" s="47" t="s">
        <v>719</v>
      </c>
      <c r="G410" s="47"/>
      <c r="H410" s="47" t="s">
        <v>721</v>
      </c>
      <c r="I410" s="47"/>
      <c r="J410" s="48">
        <f t="shared" si="232"/>
        <v>0</v>
      </c>
      <c r="K410" s="49"/>
      <c r="L410" s="50"/>
      <c r="M410" s="51"/>
      <c r="N410" s="50"/>
      <c r="O410" s="51"/>
      <c r="P410" s="52"/>
      <c r="Q410" s="48">
        <f t="shared" si="246"/>
        <v>0</v>
      </c>
      <c r="R410" s="49"/>
      <c r="S410" s="52"/>
      <c r="T410" s="48">
        <f t="shared" si="247"/>
        <v>0</v>
      </c>
      <c r="U410" s="49"/>
      <c r="V410" s="50"/>
      <c r="W410" s="51"/>
      <c r="X410" s="52"/>
      <c r="Y410" s="53">
        <f t="shared" si="243"/>
        <v>0</v>
      </c>
      <c r="Z410" s="110"/>
      <c r="AA410" s="55"/>
      <c r="AB410" s="110"/>
      <c r="AC410" s="55"/>
      <c r="AD410" s="110"/>
      <c r="AE410" s="55"/>
      <c r="AF410" s="110"/>
      <c r="AG410" s="55"/>
      <c r="AH410" s="120"/>
      <c r="AI410" s="55"/>
      <c r="AJ410" s="110"/>
      <c r="AK410" s="55"/>
      <c r="AL410" s="148"/>
      <c r="AM410" s="55"/>
      <c r="AN410" s="110"/>
      <c r="AO410" s="88"/>
      <c r="AP410" s="95">
        <f t="shared" si="248"/>
        <v>0</v>
      </c>
      <c r="AQ410" s="119"/>
      <c r="AR410" s="92"/>
      <c r="AS410" s="89"/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>
        <f t="shared" si="228"/>
        <v>0</v>
      </c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241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/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/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>
        <f t="shared" si="249"/>
        <v>0</v>
      </c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1"/>
      <c r="ET410" s="50"/>
      <c r="EU410" s="51"/>
      <c r="EV410" s="50"/>
      <c r="EW410" s="51"/>
      <c r="EX410" s="52"/>
      <c r="EY410" s="53">
        <f t="shared" si="250"/>
        <v>0</v>
      </c>
      <c r="EZ410" s="51"/>
      <c r="FA410" s="50"/>
      <c r="FB410" s="51"/>
      <c r="FC410" s="52"/>
      <c r="FD410" s="53">
        <f t="shared" si="242"/>
        <v>0</v>
      </c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>
        <f t="shared" si="255"/>
        <v>0</v>
      </c>
      <c r="FR410" s="153"/>
      <c r="FS410" s="150"/>
      <c r="FT410" s="51"/>
      <c r="FU410" s="50"/>
      <c r="FV410" s="51"/>
      <c r="FW410" s="50"/>
      <c r="FX410" s="51"/>
      <c r="FY410" s="50"/>
      <c r="FZ410" s="51"/>
      <c r="GA410" s="50"/>
      <c r="GB410" s="51"/>
      <c r="GC410" s="52"/>
      <c r="GD410" s="53"/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/>
      <c r="GP410" s="136"/>
      <c r="GQ410" s="140"/>
      <c r="GR410" s="51"/>
      <c r="GS410" s="50"/>
      <c r="GT410" s="51"/>
      <c r="GU410" s="50"/>
      <c r="GV410" s="129"/>
      <c r="GW410" s="50"/>
      <c r="GX410" s="51"/>
      <c r="GY410" s="50"/>
      <c r="GZ410" s="51"/>
      <c r="HA410" s="50"/>
      <c r="HB410" s="51"/>
      <c r="HC410" s="52"/>
      <c r="HD410" s="48">
        <f t="shared" si="240"/>
        <v>0</v>
      </c>
      <c r="HE410" s="136"/>
      <c r="HF410" s="140"/>
      <c r="HG410" s="51"/>
      <c r="HH410" s="50"/>
      <c r="HI410" s="51"/>
      <c r="HJ410" s="50"/>
      <c r="HK410" s="129"/>
      <c r="HL410" s="50"/>
      <c r="HM410" s="51"/>
      <c r="HN410" s="50"/>
      <c r="HO410" s="51"/>
      <c r="HP410" s="50"/>
      <c r="HQ410" s="51"/>
      <c r="HR410" s="52"/>
      <c r="HS410" s="48">
        <f t="shared" si="253"/>
        <v>0</v>
      </c>
      <c r="HT410" s="136"/>
      <c r="HU410" s="140"/>
      <c r="HV410" s="51"/>
      <c r="HW410" s="50"/>
      <c r="HX410" s="51"/>
      <c r="HY410" s="50"/>
      <c r="HZ410" s="129"/>
      <c r="IA410" s="50"/>
      <c r="IB410" s="51"/>
      <c r="IC410" s="50"/>
      <c r="ID410" s="51"/>
      <c r="IE410" s="50"/>
      <c r="IF410" s="129"/>
      <c r="IG410" s="50"/>
      <c r="IH410" s="129"/>
      <c r="II410" s="50"/>
      <c r="IJ410" s="51"/>
      <c r="IK410" s="52"/>
      <c r="IL410" s="48">
        <f t="shared" si="256"/>
        <v>0</v>
      </c>
      <c r="IM410" s="136"/>
      <c r="IN410" s="140"/>
      <c r="IO410" s="51"/>
      <c r="IP410" s="52"/>
      <c r="IQ410" s="48">
        <f t="shared" si="251"/>
        <v>0</v>
      </c>
      <c r="IR410" s="51"/>
      <c r="IS410" s="52"/>
      <c r="IT410" s="48">
        <f t="shared" si="231"/>
        <v>0</v>
      </c>
      <c r="IU410" s="136"/>
      <c r="IV410" s="140"/>
      <c r="IW410" s="51"/>
      <c r="IX410" s="50"/>
      <c r="IY410" s="129"/>
      <c r="IZ410" s="50"/>
      <c r="JA410" s="129"/>
      <c r="JB410" s="50"/>
      <c r="JC410" s="51"/>
      <c r="JD410" s="50"/>
      <c r="JE410" s="51"/>
      <c r="JF410" s="50"/>
      <c r="JG410" s="51"/>
      <c r="JH410" s="52"/>
      <c r="JI410" s="48">
        <f t="shared" si="254"/>
        <v>0</v>
      </c>
      <c r="JJ410" s="136"/>
      <c r="JK410" s="140"/>
      <c r="JL410" s="129"/>
      <c r="JM410" s="50"/>
      <c r="JN410" s="51"/>
      <c r="JO410" s="52"/>
      <c r="JP410" s="48">
        <f t="shared" si="252"/>
        <v>0</v>
      </c>
      <c r="JQ410" s="51"/>
      <c r="JR410" s="52"/>
    </row>
    <row r="411" spans="1:278" ht="15" hidden="1" customHeight="1" x14ac:dyDescent="0.3">
      <c r="B411" s="37">
        <v>4009</v>
      </c>
      <c r="C411" s="30" t="s">
        <v>294</v>
      </c>
      <c r="D411" s="38">
        <v>2001</v>
      </c>
      <c r="E411" s="62">
        <f t="shared" si="245"/>
        <v>0</v>
      </c>
      <c r="F411" s="47"/>
      <c r="G411" s="47"/>
      <c r="H411" s="47"/>
      <c r="I411" s="47"/>
      <c r="J411" s="48">
        <f t="shared" si="232"/>
        <v>0</v>
      </c>
      <c r="K411" s="49"/>
      <c r="L411" s="50"/>
      <c r="M411" s="51"/>
      <c r="N411" s="50"/>
      <c r="O411" s="51"/>
      <c r="P411" s="52"/>
      <c r="Q411" s="48">
        <f t="shared" si="246"/>
        <v>0</v>
      </c>
      <c r="R411" s="49"/>
      <c r="S411" s="52"/>
      <c r="T411" s="48">
        <f t="shared" si="247"/>
        <v>0</v>
      </c>
      <c r="U411" s="49"/>
      <c r="V411" s="50"/>
      <c r="W411" s="51"/>
      <c r="X411" s="52"/>
      <c r="Y411" s="53">
        <f t="shared" si="243"/>
        <v>0</v>
      </c>
      <c r="Z411" s="110"/>
      <c r="AA411" s="55"/>
      <c r="AB411" s="110"/>
      <c r="AC411" s="55"/>
      <c r="AD411" s="110"/>
      <c r="AE411" s="55"/>
      <c r="AF411" s="110"/>
      <c r="AG411" s="55"/>
      <c r="AH411" s="110"/>
      <c r="AI411" s="55"/>
      <c r="AJ411" s="110"/>
      <c r="AK411" s="55"/>
      <c r="AL411" s="110"/>
      <c r="AM411" s="55"/>
      <c r="AN411" s="110"/>
      <c r="AO411" s="88"/>
      <c r="AP411" s="95">
        <f t="shared" si="248"/>
        <v>0</v>
      </c>
      <c r="AQ411" s="104"/>
      <c r="AR411" s="92"/>
      <c r="AS411" s="89">
        <f>AU411+AW411+AY411+BA411+BC411</f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 t="shared" si="228"/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241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>CJ411+CL411+CN411+CP411+CR411+CT411</f>
        <v>0</v>
      </c>
      <c r="CI411" s="51"/>
      <c r="CJ411" s="50"/>
      <c r="CK411" s="51"/>
      <c r="CL411" s="50"/>
      <c r="CM411" s="51"/>
      <c r="CN411" s="50"/>
      <c r="CO411" s="50"/>
      <c r="CP411" s="50"/>
      <c r="CQ411" s="51"/>
      <c r="CR411" s="50"/>
      <c r="CS411" s="51"/>
      <c r="CT411" s="52"/>
      <c r="CU411" s="53">
        <f>CW411+CY411+DA411+DC411+DE411</f>
        <v>0</v>
      </c>
      <c r="CV411" s="51"/>
      <c r="CW411" s="50"/>
      <c r="CX411" s="50"/>
      <c r="CY411" s="50"/>
      <c r="CZ411" s="51"/>
      <c r="DA411" s="50"/>
      <c r="DB411" s="51"/>
      <c r="DC411" s="50"/>
      <c r="DD411" s="51"/>
      <c r="DE411" s="52"/>
      <c r="DF411" s="53">
        <f t="shared" si="249"/>
        <v>0</v>
      </c>
      <c r="DG411" s="51"/>
      <c r="DH411" s="50"/>
      <c r="DI411" s="50"/>
      <c r="DJ411" s="50"/>
      <c r="DK411" s="51"/>
      <c r="DL411" s="52"/>
      <c r="DM411" s="53">
        <f>DO411+DQ411+DS411+DU411+DW411+DY411+EA411+EC411</f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0"/>
      <c r="DY411" s="50"/>
      <c r="DZ411" s="51"/>
      <c r="EA411" s="50"/>
      <c r="EB411" s="51"/>
      <c r="EC411" s="52"/>
      <c r="ED411" s="53">
        <f>EF411+EH411+EJ411+EL411+EN411+EP411+ER411+ET411+EV411+EX411</f>
        <v>0</v>
      </c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0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250"/>
        <v>0</v>
      </c>
      <c r="EZ411" s="51"/>
      <c r="FA411" s="50"/>
      <c r="FB411" s="51"/>
      <c r="FC411" s="52"/>
      <c r="FD411" s="53">
        <f t="shared" si="242"/>
        <v>0</v>
      </c>
      <c r="FE411" s="51"/>
      <c r="FF411" s="50"/>
      <c r="FG411" s="51"/>
      <c r="FH411" s="50"/>
      <c r="FI411" s="51"/>
      <c r="FJ411" s="50"/>
      <c r="FK411" s="50"/>
      <c r="FL411" s="50"/>
      <c r="FM411" s="51"/>
      <c r="FN411" s="50"/>
      <c r="FO411" s="51"/>
      <c r="FP411" s="52"/>
      <c r="FQ411" s="53">
        <f t="shared" si="255"/>
        <v>0</v>
      </c>
      <c r="FR411" s="122"/>
      <c r="FS411" s="122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>
        <f>GF411+GH411+GJ411+GL411+GN411</f>
        <v>0</v>
      </c>
      <c r="GE411" s="51"/>
      <c r="GF411" s="50"/>
      <c r="GG411" s="51"/>
      <c r="GH411" s="50"/>
      <c r="GI411" s="51"/>
      <c r="GJ411" s="50"/>
      <c r="GK411" s="50"/>
      <c r="GL411" s="50"/>
      <c r="GM411" s="51"/>
      <c r="GN411" s="52"/>
      <c r="GO411" s="48">
        <f>GQ411+GS411+GU411+GW411+GY411+HA411+HC411</f>
        <v>0</v>
      </c>
      <c r="GP411" s="125"/>
      <c r="GQ411" s="125"/>
      <c r="GR411" s="51"/>
      <c r="GS411" s="50"/>
      <c r="GT411" s="51"/>
      <c r="GU411" s="50"/>
      <c r="GV411" s="50"/>
      <c r="GW411" s="50"/>
      <c r="GX411" s="50"/>
      <c r="GY411" s="50"/>
      <c r="GZ411" s="50"/>
      <c r="HA411" s="50"/>
      <c r="HB411" s="51"/>
      <c r="HC411" s="52"/>
      <c r="HD411" s="48">
        <f t="shared" si="240"/>
        <v>0</v>
      </c>
      <c r="HE411" s="125"/>
      <c r="HF411" s="125"/>
      <c r="HG411" s="51"/>
      <c r="HH411" s="50"/>
      <c r="HI411" s="51"/>
      <c r="HJ411" s="50"/>
      <c r="HK411" s="50"/>
      <c r="HL411" s="50"/>
      <c r="HM411" s="50"/>
      <c r="HN411" s="50"/>
      <c r="HO411" s="50"/>
      <c r="HP411" s="50"/>
      <c r="HQ411" s="51"/>
      <c r="HR411" s="52"/>
      <c r="HS411" s="48">
        <f t="shared" si="253"/>
        <v>0</v>
      </c>
      <c r="HT411" s="136"/>
      <c r="HU411" s="140"/>
      <c r="HV411" s="51"/>
      <c r="HW411" s="50"/>
      <c r="HX411" s="51"/>
      <c r="HY411" s="50"/>
      <c r="HZ411" s="51"/>
      <c r="IA411" s="50"/>
      <c r="IB411" s="51"/>
      <c r="IC411" s="50"/>
      <c r="ID411" s="51"/>
      <c r="IE411" s="50"/>
      <c r="IF411" s="129"/>
      <c r="IG411" s="50"/>
      <c r="IH411" s="129"/>
      <c r="II411" s="50"/>
      <c r="IJ411" s="51"/>
      <c r="IK411" s="52"/>
      <c r="IL411" s="48">
        <f t="shared" si="256"/>
        <v>0</v>
      </c>
      <c r="IM411" s="136"/>
      <c r="IN411" s="140"/>
      <c r="IO411" s="51"/>
      <c r="IP411" s="52"/>
      <c r="IQ411" s="48">
        <f t="shared" si="251"/>
        <v>0</v>
      </c>
      <c r="IR411" s="51"/>
      <c r="IS411" s="52"/>
      <c r="IT411" s="48">
        <f t="shared" si="231"/>
        <v>0</v>
      </c>
      <c r="IU411" s="136"/>
      <c r="IV411" s="140"/>
      <c r="IW411" s="51"/>
      <c r="IX411" s="50"/>
      <c r="IY411" s="51"/>
      <c r="IZ411" s="50"/>
      <c r="JA411" s="129"/>
      <c r="JB411" s="50"/>
      <c r="JC411" s="51"/>
      <c r="JD411" s="50"/>
      <c r="JE411" s="51"/>
      <c r="JF411" s="50"/>
      <c r="JG411" s="51"/>
      <c r="JH411" s="52"/>
      <c r="JI411" s="48">
        <f t="shared" si="254"/>
        <v>0</v>
      </c>
      <c r="JJ411" s="136"/>
      <c r="JK411" s="140"/>
      <c r="JL411" s="51"/>
      <c r="JM411" s="50"/>
      <c r="JN411" s="51"/>
      <c r="JO411" s="52"/>
      <c r="JP411" s="48">
        <f t="shared" si="252"/>
        <v>0</v>
      </c>
      <c r="JQ411" s="51"/>
      <c r="JR411" s="52"/>
    </row>
    <row r="412" spans="1:278" ht="15" hidden="1" customHeight="1" x14ac:dyDescent="0.3">
      <c r="B412" s="37">
        <v>7071</v>
      </c>
      <c r="C412" s="30" t="s">
        <v>813</v>
      </c>
      <c r="D412" s="38">
        <v>2009</v>
      </c>
      <c r="E412" s="62">
        <f t="shared" si="245"/>
        <v>0</v>
      </c>
      <c r="F412" s="47" t="s">
        <v>408</v>
      </c>
      <c r="G412" s="47"/>
      <c r="H412" s="47" t="s">
        <v>812</v>
      </c>
      <c r="I412" s="47"/>
      <c r="J412" s="48">
        <f t="shared" si="232"/>
        <v>0</v>
      </c>
      <c r="K412" s="49"/>
      <c r="L412" s="50"/>
      <c r="M412" s="51"/>
      <c r="N412" s="50"/>
      <c r="O412" s="51"/>
      <c r="P412" s="52"/>
      <c r="Q412" s="48">
        <f t="shared" si="246"/>
        <v>0</v>
      </c>
      <c r="R412" s="49"/>
      <c r="S412" s="52"/>
      <c r="T412" s="48">
        <f t="shared" si="247"/>
        <v>0</v>
      </c>
      <c r="U412" s="49"/>
      <c r="V412" s="50"/>
      <c r="W412" s="51"/>
      <c r="X412" s="52"/>
      <c r="Y412" s="53">
        <f t="shared" si="243"/>
        <v>0</v>
      </c>
      <c r="Z412" s="117"/>
      <c r="AA412" s="55"/>
      <c r="AB412" s="117"/>
      <c r="AC412" s="55"/>
      <c r="AD412" s="117"/>
      <c r="AE412" s="55"/>
      <c r="AF412" s="117"/>
      <c r="AG412" s="55"/>
      <c r="AH412" s="117"/>
      <c r="AI412" s="55"/>
      <c r="AJ412" s="117"/>
      <c r="AK412" s="55"/>
      <c r="AL412" s="148"/>
      <c r="AM412" s="55"/>
      <c r="AN412" s="117"/>
      <c r="AO412" s="88"/>
      <c r="AP412" s="95">
        <f t="shared" si="248"/>
        <v>0</v>
      </c>
      <c r="AQ412" s="104"/>
      <c r="AR412" s="92"/>
      <c r="AS412" s="89"/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>
        <f t="shared" si="228"/>
        <v>0</v>
      </c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241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/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/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>
        <f t="shared" si="249"/>
        <v>0</v>
      </c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1"/>
      <c r="ET412" s="50"/>
      <c r="EU412" s="51"/>
      <c r="EV412" s="50"/>
      <c r="EW412" s="51"/>
      <c r="EX412" s="52"/>
      <c r="EY412" s="53">
        <f t="shared" si="250"/>
        <v>0</v>
      </c>
      <c r="EZ412" s="51"/>
      <c r="FA412" s="50"/>
      <c r="FB412" s="51"/>
      <c r="FC412" s="52"/>
      <c r="FD412" s="53">
        <f t="shared" si="242"/>
        <v>0</v>
      </c>
      <c r="FE412" s="51"/>
      <c r="FF412" s="50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>
        <f t="shared" si="255"/>
        <v>0</v>
      </c>
      <c r="FR412" s="153"/>
      <c r="FS412" s="150"/>
      <c r="FT412" s="51"/>
      <c r="FU412" s="50"/>
      <c r="FV412" s="51"/>
      <c r="FW412" s="50"/>
      <c r="FX412" s="51"/>
      <c r="FY412" s="50"/>
      <c r="FZ412" s="51"/>
      <c r="GA412" s="50"/>
      <c r="GB412" s="51"/>
      <c r="GC412" s="52"/>
      <c r="GD412" s="53"/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/>
      <c r="GP412" s="136"/>
      <c r="GQ412" s="140"/>
      <c r="GR412" s="51"/>
      <c r="GS412" s="50"/>
      <c r="GT412" s="51"/>
      <c r="GU412" s="50"/>
      <c r="GV412" s="129"/>
      <c r="GW412" s="50"/>
      <c r="GX412" s="51"/>
      <c r="GY412" s="50"/>
      <c r="GZ412" s="51"/>
      <c r="HA412" s="50"/>
      <c r="HB412" s="51"/>
      <c r="HC412" s="52"/>
      <c r="HD412" s="48">
        <f t="shared" si="240"/>
        <v>0</v>
      </c>
      <c r="HE412" s="136"/>
      <c r="HF412" s="140"/>
      <c r="HG412" s="51"/>
      <c r="HH412" s="50"/>
      <c r="HI412" s="51"/>
      <c r="HJ412" s="50"/>
      <c r="HK412" s="129"/>
      <c r="HL412" s="50"/>
      <c r="HM412" s="51"/>
      <c r="HN412" s="50"/>
      <c r="HO412" s="51"/>
      <c r="HP412" s="50"/>
      <c r="HQ412" s="51"/>
      <c r="HR412" s="52"/>
      <c r="HS412" s="48">
        <f t="shared" si="253"/>
        <v>0</v>
      </c>
      <c r="HT412" s="136"/>
      <c r="HU412" s="140"/>
      <c r="HV412" s="51"/>
      <c r="HW412" s="50"/>
      <c r="HX412" s="51"/>
      <c r="HY412" s="50"/>
      <c r="HZ412" s="129"/>
      <c r="IA412" s="50"/>
      <c r="IB412" s="51"/>
      <c r="IC412" s="50"/>
      <c r="ID412" s="51"/>
      <c r="IE412" s="50"/>
      <c r="IF412" s="129"/>
      <c r="IG412" s="50"/>
      <c r="IH412" s="129"/>
      <c r="II412" s="50"/>
      <c r="IJ412" s="51"/>
      <c r="IK412" s="52"/>
      <c r="IL412" s="48">
        <f t="shared" si="256"/>
        <v>0</v>
      </c>
      <c r="IM412" s="136"/>
      <c r="IN412" s="140"/>
      <c r="IO412" s="51"/>
      <c r="IP412" s="52"/>
      <c r="IQ412" s="48">
        <f t="shared" si="251"/>
        <v>0</v>
      </c>
      <c r="IR412" s="51"/>
      <c r="IS412" s="52"/>
      <c r="IT412" s="48">
        <f t="shared" si="231"/>
        <v>0</v>
      </c>
      <c r="IU412" s="136"/>
      <c r="IV412" s="140"/>
      <c r="IW412" s="51"/>
      <c r="IX412" s="50"/>
      <c r="IY412" s="129"/>
      <c r="IZ412" s="50"/>
      <c r="JA412" s="129"/>
      <c r="JB412" s="50"/>
      <c r="JC412" s="51"/>
      <c r="JD412" s="50"/>
      <c r="JE412" s="51"/>
      <c r="JF412" s="50"/>
      <c r="JG412" s="51"/>
      <c r="JH412" s="52"/>
      <c r="JI412" s="48">
        <f t="shared" si="254"/>
        <v>0</v>
      </c>
      <c r="JJ412" s="136"/>
      <c r="JK412" s="140"/>
      <c r="JL412" s="129"/>
      <c r="JM412" s="50"/>
      <c r="JN412" s="51"/>
      <c r="JO412" s="52"/>
      <c r="JP412" s="48">
        <f t="shared" si="252"/>
        <v>0</v>
      </c>
      <c r="JQ412" s="51"/>
      <c r="JR412" s="52"/>
    </row>
    <row r="413" spans="1:278" s="112" customFormat="1" ht="15" hidden="1" customHeight="1" x14ac:dyDescent="0.3">
      <c r="A413" s="27"/>
      <c r="B413" s="37">
        <v>6024</v>
      </c>
      <c r="C413" s="30" t="s">
        <v>301</v>
      </c>
      <c r="D413" s="38">
        <v>2006</v>
      </c>
      <c r="E413" s="62">
        <f t="shared" si="245"/>
        <v>0</v>
      </c>
      <c r="F413" s="47"/>
      <c r="G413" s="47"/>
      <c r="H413" s="47"/>
      <c r="I413" s="47"/>
      <c r="J413" s="48">
        <f t="shared" si="232"/>
        <v>0</v>
      </c>
      <c r="K413" s="49"/>
      <c r="L413" s="50"/>
      <c r="M413" s="51"/>
      <c r="N413" s="50"/>
      <c r="O413" s="51"/>
      <c r="P413" s="52"/>
      <c r="Q413" s="48">
        <f t="shared" si="246"/>
        <v>0</v>
      </c>
      <c r="R413" s="49"/>
      <c r="S413" s="52"/>
      <c r="T413" s="48">
        <f t="shared" si="247"/>
        <v>0</v>
      </c>
      <c r="U413" s="49"/>
      <c r="V413" s="50"/>
      <c r="W413" s="51"/>
      <c r="X413" s="52"/>
      <c r="Y413" s="53">
        <f t="shared" si="243"/>
        <v>0</v>
      </c>
      <c r="Z413" s="110"/>
      <c r="AA413" s="55"/>
      <c r="AB413" s="110"/>
      <c r="AC413" s="55"/>
      <c r="AD413" s="110"/>
      <c r="AE413" s="55"/>
      <c r="AF413" s="110"/>
      <c r="AG413" s="55"/>
      <c r="AH413" s="110"/>
      <c r="AI413" s="55"/>
      <c r="AJ413" s="110"/>
      <c r="AK413" s="55"/>
      <c r="AL413" s="110"/>
      <c r="AM413" s="55"/>
      <c r="AN413" s="110"/>
      <c r="AO413" s="88"/>
      <c r="AP413" s="95">
        <f t="shared" si="248"/>
        <v>0</v>
      </c>
      <c r="AQ413" s="104"/>
      <c r="AR413" s="92"/>
      <c r="AS413" s="89">
        <f>AU413+AW413+AY413+BA413+BC413</f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>
        <f t="shared" si="228"/>
        <v>0</v>
      </c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ref="BQ413:BQ425" si="257">BS413+BU413+BW413+BY413+CA413+CC413+CE413+CG413</f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>CJ413+CL413+CN413+CP413+CR413+CT413</f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>CW413+CY413+DA413+DC413+DE413</f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>
        <f t="shared" si="249"/>
        <v>0</v>
      </c>
      <c r="DG413" s="51"/>
      <c r="DH413" s="50"/>
      <c r="DI413" s="51"/>
      <c r="DJ413" s="50"/>
      <c r="DK413" s="51"/>
      <c r="DL413" s="52"/>
      <c r="DM413" s="53">
        <f>DO413+DQ413+DS413+DU413+DW413+DY413+EA413+EC413</f>
        <v>0</v>
      </c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>
        <f>EF413+EH413+EJ413+EL413+EN413+EP413+ER413+ET413+EV413+EX413</f>
        <v>0</v>
      </c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0"/>
      <c r="ET413" s="50"/>
      <c r="EU413" s="50"/>
      <c r="EV413" s="50"/>
      <c r="EW413" s="51"/>
      <c r="EX413" s="52"/>
      <c r="EY413" s="53">
        <f t="shared" si="250"/>
        <v>0</v>
      </c>
      <c r="EZ413" s="51"/>
      <c r="FA413" s="50"/>
      <c r="FB413" s="51"/>
      <c r="FC413" s="52"/>
      <c r="FD413" s="53">
        <f t="shared" si="242"/>
        <v>0</v>
      </c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>
        <f t="shared" si="255"/>
        <v>0</v>
      </c>
      <c r="FR413" s="122"/>
      <c r="FS413" s="122"/>
      <c r="FT413" s="51"/>
      <c r="FU413" s="50"/>
      <c r="FV413" s="51"/>
      <c r="FW413" s="50"/>
      <c r="FX413" s="50"/>
      <c r="FY413" s="50"/>
      <c r="FZ413" s="50"/>
      <c r="GA413" s="50"/>
      <c r="GB413" s="51"/>
      <c r="GC413" s="52"/>
      <c r="GD413" s="53">
        <f>GF413+GH413+GJ413+GL413+GN413</f>
        <v>0</v>
      </c>
      <c r="GE413" s="51"/>
      <c r="GF413" s="50"/>
      <c r="GG413" s="51"/>
      <c r="GH413" s="50"/>
      <c r="GI413" s="51"/>
      <c r="GJ413" s="50"/>
      <c r="GK413" s="51"/>
      <c r="GL413" s="50"/>
      <c r="GM413" s="51"/>
      <c r="GN413" s="52"/>
      <c r="GO413" s="48">
        <f>GQ413+GS413+GU413+GW413+GY413+HA413+HC413</f>
        <v>0</v>
      </c>
      <c r="GP413" s="136"/>
      <c r="GQ413" s="140"/>
      <c r="GR413" s="51"/>
      <c r="GS413" s="50"/>
      <c r="GT413" s="51"/>
      <c r="GU413" s="50"/>
      <c r="GV413" s="129"/>
      <c r="GW413" s="50"/>
      <c r="GX413" s="51"/>
      <c r="GY413" s="50"/>
      <c r="GZ413" s="51"/>
      <c r="HA413" s="50"/>
      <c r="HB413" s="51"/>
      <c r="HC413" s="52"/>
      <c r="HD413" s="48">
        <f t="shared" si="240"/>
        <v>0</v>
      </c>
      <c r="HE413" s="136"/>
      <c r="HF413" s="140"/>
      <c r="HG413" s="51"/>
      <c r="HH413" s="50"/>
      <c r="HI413" s="51"/>
      <c r="HJ413" s="50"/>
      <c r="HK413" s="129"/>
      <c r="HL413" s="50"/>
      <c r="HM413" s="51"/>
      <c r="HN413" s="50"/>
      <c r="HO413" s="51"/>
      <c r="HP413" s="50"/>
      <c r="HQ413" s="51"/>
      <c r="HR413" s="52"/>
      <c r="HS413" s="48">
        <f t="shared" si="253"/>
        <v>0</v>
      </c>
      <c r="HT413" s="136"/>
      <c r="HU413" s="140"/>
      <c r="HV413" s="51"/>
      <c r="HW413" s="50"/>
      <c r="HX413" s="51"/>
      <c r="HY413" s="50"/>
      <c r="HZ413" s="129"/>
      <c r="IA413" s="50"/>
      <c r="IB413" s="51"/>
      <c r="IC413" s="50"/>
      <c r="ID413" s="51"/>
      <c r="IE413" s="50"/>
      <c r="IF413" s="129"/>
      <c r="IG413" s="50"/>
      <c r="IH413" s="129"/>
      <c r="II413" s="50"/>
      <c r="IJ413" s="51"/>
      <c r="IK413" s="52"/>
      <c r="IL413" s="48">
        <f t="shared" si="256"/>
        <v>0</v>
      </c>
      <c r="IM413" s="136"/>
      <c r="IN413" s="140"/>
      <c r="IO413" s="51"/>
      <c r="IP413" s="52"/>
      <c r="IQ413" s="48">
        <f t="shared" si="251"/>
        <v>0</v>
      </c>
      <c r="IR413" s="51"/>
      <c r="IS413" s="52"/>
      <c r="IT413" s="48">
        <f t="shared" si="231"/>
        <v>0</v>
      </c>
      <c r="IU413" s="136"/>
      <c r="IV413" s="140"/>
      <c r="IW413" s="51"/>
      <c r="IX413" s="50"/>
      <c r="IY413" s="129"/>
      <c r="IZ413" s="50"/>
      <c r="JA413" s="129"/>
      <c r="JB413" s="50"/>
      <c r="JC413" s="51"/>
      <c r="JD413" s="50"/>
      <c r="JE413" s="51"/>
      <c r="JF413" s="50"/>
      <c r="JG413" s="51"/>
      <c r="JH413" s="52"/>
      <c r="JI413" s="48">
        <f t="shared" si="254"/>
        <v>0</v>
      </c>
      <c r="JJ413" s="136"/>
      <c r="JK413" s="140"/>
      <c r="JL413" s="129"/>
      <c r="JM413" s="50"/>
      <c r="JN413" s="51"/>
      <c r="JO413" s="52"/>
      <c r="JP413" s="48">
        <f t="shared" si="252"/>
        <v>0</v>
      </c>
      <c r="JQ413" s="51"/>
      <c r="JR413" s="52"/>
    </row>
    <row r="414" spans="1:278" s="112" customFormat="1" ht="15" customHeight="1" x14ac:dyDescent="0.3">
      <c r="A414" s="176"/>
      <c r="B414" s="177">
        <v>9455</v>
      </c>
      <c r="C414" s="178" t="s">
        <v>844</v>
      </c>
      <c r="D414" s="179">
        <v>2008</v>
      </c>
      <c r="E414" s="180">
        <f t="shared" si="245"/>
        <v>0</v>
      </c>
      <c r="F414" s="181" t="s">
        <v>420</v>
      </c>
      <c r="G414" s="181"/>
      <c r="H414" s="47" t="s">
        <v>466</v>
      </c>
      <c r="I414" s="47" t="s">
        <v>845</v>
      </c>
      <c r="J414" s="182">
        <f t="shared" si="232"/>
        <v>0</v>
      </c>
      <c r="K414" s="49"/>
      <c r="L414" s="50"/>
      <c r="M414" s="51"/>
      <c r="N414" s="50"/>
      <c r="O414" s="51"/>
      <c r="P414" s="52"/>
      <c r="Q414" s="182">
        <f t="shared" si="246"/>
        <v>0</v>
      </c>
      <c r="R414" s="49"/>
      <c r="S414" s="52"/>
      <c r="T414" s="48">
        <f t="shared" si="247"/>
        <v>0</v>
      </c>
      <c r="U414" s="49"/>
      <c r="V414" s="50"/>
      <c r="W414" s="51"/>
      <c r="X414" s="52"/>
      <c r="Y414" s="183">
        <f t="shared" si="243"/>
        <v>0</v>
      </c>
      <c r="Z414" s="117"/>
      <c r="AA414" s="55"/>
      <c r="AB414" s="117"/>
      <c r="AC414" s="55"/>
      <c r="AD414" s="117"/>
      <c r="AE414" s="55"/>
      <c r="AF414" s="117"/>
      <c r="AG414" s="55"/>
      <c r="AH414" s="148"/>
      <c r="AI414" s="55"/>
      <c r="AJ414" s="117"/>
      <c r="AK414" s="55"/>
      <c r="AL414" s="148"/>
      <c r="AM414" s="55"/>
      <c r="AN414" s="117"/>
      <c r="AO414" s="88"/>
      <c r="AP414" s="95">
        <f t="shared" si="248"/>
        <v>0</v>
      </c>
      <c r="AQ414" s="147"/>
      <c r="AR414" s="92"/>
      <c r="AS414" s="89"/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83">
        <f t="shared" si="228"/>
        <v>0</v>
      </c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83">
        <f t="shared" si="257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/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/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183">
        <f t="shared" si="249"/>
        <v>0</v>
      </c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0"/>
      <c r="ET414" s="50"/>
      <c r="EU414" s="50"/>
      <c r="EV414" s="50"/>
      <c r="EW414" s="51"/>
      <c r="EX414" s="52"/>
      <c r="EY414" s="53">
        <f t="shared" si="250"/>
        <v>0</v>
      </c>
      <c r="EZ414" s="51"/>
      <c r="FA414" s="50"/>
      <c r="FB414" s="51"/>
      <c r="FC414" s="52"/>
      <c r="FD414" s="183">
        <f>FF414+FH414+FJ414+FL414+FN414</f>
        <v>0</v>
      </c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18">
        <v>8</v>
      </c>
      <c r="FP414" s="111" t="s">
        <v>65</v>
      </c>
      <c r="FQ414" s="183">
        <f t="shared" si="255"/>
        <v>0</v>
      </c>
      <c r="FR414" s="153"/>
      <c r="FS414" s="150"/>
      <c r="FT414" s="51"/>
      <c r="FU414" s="50"/>
      <c r="FV414" s="51"/>
      <c r="FW414" s="50"/>
      <c r="FX414" s="51"/>
      <c r="FY414" s="50"/>
      <c r="FZ414" s="51"/>
      <c r="GA414" s="50"/>
      <c r="GB414" s="51"/>
      <c r="GC414" s="52"/>
      <c r="GD414" s="53"/>
      <c r="GE414" s="51"/>
      <c r="GF414" s="50"/>
      <c r="GG414" s="51"/>
      <c r="GH414" s="50"/>
      <c r="GI414" s="51"/>
      <c r="GJ414" s="50"/>
      <c r="GK414" s="51"/>
      <c r="GL414" s="50"/>
      <c r="GM414" s="51"/>
      <c r="GN414" s="108"/>
      <c r="GO414" s="48"/>
      <c r="GP414" s="136"/>
      <c r="GQ414" s="140"/>
      <c r="GR414" s="51"/>
      <c r="GS414" s="50"/>
      <c r="GT414" s="51"/>
      <c r="GU414" s="50"/>
      <c r="GV414" s="129"/>
      <c r="GW414" s="50"/>
      <c r="GX414" s="51"/>
      <c r="GY414" s="50"/>
      <c r="GZ414" s="51"/>
      <c r="HA414" s="50"/>
      <c r="HB414" s="51"/>
      <c r="HC414" s="52"/>
      <c r="HD414" s="182">
        <f t="shared" si="240"/>
        <v>0</v>
      </c>
      <c r="HE414" s="136"/>
      <c r="HF414" s="140"/>
      <c r="HG414" s="51"/>
      <c r="HH414" s="50"/>
      <c r="HI414" s="51"/>
      <c r="HJ414" s="50"/>
      <c r="HK414" s="129"/>
      <c r="HL414" s="50"/>
      <c r="HM414" s="51"/>
      <c r="HN414" s="50"/>
      <c r="HO414" s="51"/>
      <c r="HP414" s="50"/>
      <c r="HQ414" s="51"/>
      <c r="HR414" s="52"/>
      <c r="HS414" s="48">
        <f t="shared" si="253"/>
        <v>0</v>
      </c>
      <c r="HT414" s="136"/>
      <c r="HU414" s="140"/>
      <c r="HV414" s="51"/>
      <c r="HW414" s="50"/>
      <c r="HX414" s="51"/>
      <c r="HY414" s="50"/>
      <c r="HZ414" s="129"/>
      <c r="IA414" s="50"/>
      <c r="IB414" s="51"/>
      <c r="IC414" s="50"/>
      <c r="ID414" s="51"/>
      <c r="IE414" s="50"/>
      <c r="IF414" s="129"/>
      <c r="IG414" s="50"/>
      <c r="IH414" s="129"/>
      <c r="II414" s="50"/>
      <c r="IJ414" s="51"/>
      <c r="IK414" s="52"/>
      <c r="IL414" s="182">
        <f t="shared" si="256"/>
        <v>0</v>
      </c>
      <c r="IM414" s="136"/>
      <c r="IN414" s="140"/>
      <c r="IO414" s="51"/>
      <c r="IP414" s="52"/>
      <c r="IQ414" s="182">
        <f t="shared" si="251"/>
        <v>0</v>
      </c>
      <c r="IR414" s="51"/>
      <c r="IS414" s="52"/>
      <c r="IT414" s="182">
        <f t="shared" si="231"/>
        <v>0</v>
      </c>
      <c r="IU414" s="136"/>
      <c r="IV414" s="140"/>
      <c r="IW414" s="51"/>
      <c r="IX414" s="50"/>
      <c r="IY414" s="129"/>
      <c r="IZ414" s="50"/>
      <c r="JA414" s="129"/>
      <c r="JB414" s="50"/>
      <c r="JC414" s="51"/>
      <c r="JD414" s="50"/>
      <c r="JE414" s="51"/>
      <c r="JF414" s="50"/>
      <c r="JG414" s="51"/>
      <c r="JH414" s="52"/>
      <c r="JI414" s="182">
        <f t="shared" si="254"/>
        <v>0</v>
      </c>
      <c r="JJ414" s="136"/>
      <c r="JK414" s="140"/>
      <c r="JL414" s="129"/>
      <c r="JM414" s="50"/>
      <c r="JN414" s="51"/>
      <c r="JO414" s="52"/>
      <c r="JP414" s="182">
        <f t="shared" si="252"/>
        <v>0</v>
      </c>
      <c r="JQ414" s="51"/>
      <c r="JR414" s="52"/>
    </row>
    <row r="415" spans="1:278" s="112" customFormat="1" ht="15" hidden="1" customHeight="1" x14ac:dyDescent="0.3">
      <c r="A415" s="27"/>
      <c r="B415" s="37">
        <v>3127</v>
      </c>
      <c r="C415" s="30" t="s">
        <v>337</v>
      </c>
      <c r="D415" s="38">
        <v>2002</v>
      </c>
      <c r="E415" s="62">
        <f t="shared" si="245"/>
        <v>0</v>
      </c>
      <c r="F415" s="47"/>
      <c r="G415" s="47"/>
      <c r="H415" s="47"/>
      <c r="I415" s="47"/>
      <c r="J415" s="48">
        <f t="shared" si="232"/>
        <v>0</v>
      </c>
      <c r="K415" s="49"/>
      <c r="L415" s="50"/>
      <c r="M415" s="51"/>
      <c r="N415" s="50"/>
      <c r="O415" s="51"/>
      <c r="P415" s="52"/>
      <c r="Q415" s="48">
        <f t="shared" si="246"/>
        <v>0</v>
      </c>
      <c r="R415" s="49"/>
      <c r="S415" s="52"/>
      <c r="T415" s="48">
        <f t="shared" si="247"/>
        <v>0</v>
      </c>
      <c r="U415" s="49"/>
      <c r="V415" s="50"/>
      <c r="W415" s="51"/>
      <c r="X415" s="52"/>
      <c r="Y415" s="53">
        <f t="shared" ref="Y415:Y446" si="258">AA415+AC415+AE415+AG415+AI415+AK415+AM415+AO415</f>
        <v>0</v>
      </c>
      <c r="Z415" s="110"/>
      <c r="AA415" s="55"/>
      <c r="AB415" s="110"/>
      <c r="AC415" s="55"/>
      <c r="AD415" s="110"/>
      <c r="AE415" s="55"/>
      <c r="AF415" s="110"/>
      <c r="AG415" s="55"/>
      <c r="AH415" s="110"/>
      <c r="AI415" s="55"/>
      <c r="AJ415" s="110"/>
      <c r="AK415" s="55"/>
      <c r="AL415" s="110"/>
      <c r="AM415" s="55"/>
      <c r="AN415" s="110"/>
      <c r="AO415" s="88"/>
      <c r="AP415" s="95">
        <f t="shared" si="248"/>
        <v>0</v>
      </c>
      <c r="AQ415" s="104"/>
      <c r="AR415" s="92"/>
      <c r="AS415" s="89">
        <f>AU415+AW415+AY415+BA415+BC415</f>
        <v>0</v>
      </c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>
        <f t="shared" si="228"/>
        <v>0</v>
      </c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257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>
        <f>CJ415+CL415+CN415+CP415+CR415+CT415</f>
        <v>0</v>
      </c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>
        <f>CW415+CY415+DA415+DC415+DE415</f>
        <v>0</v>
      </c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>
        <f t="shared" si="249"/>
        <v>0</v>
      </c>
      <c r="DG415" s="51"/>
      <c r="DH415" s="50"/>
      <c r="DI415" s="51"/>
      <c r="DJ415" s="50"/>
      <c r="DK415" s="51"/>
      <c r="DL415" s="52"/>
      <c r="DM415" s="53">
        <f>DO415+DQ415+DS415+DU415+DW415+DY415+EA415+EC415</f>
        <v>0</v>
      </c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1"/>
      <c r="DY415" s="50"/>
      <c r="DZ415" s="51"/>
      <c r="EA415" s="50"/>
      <c r="EB415" s="51"/>
      <c r="EC415" s="52"/>
      <c r="ED415" s="53">
        <f>EF415+EH415+EJ415+EL415+EN415+EP415+ER415+ET415+EV415+EX415</f>
        <v>0</v>
      </c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1"/>
      <c r="EP415" s="50"/>
      <c r="EQ415" s="51"/>
      <c r="ER415" s="50"/>
      <c r="ES415" s="50"/>
      <c r="ET415" s="50"/>
      <c r="EU415" s="50"/>
      <c r="EV415" s="50"/>
      <c r="EW415" s="51"/>
      <c r="EX415" s="52"/>
      <c r="EY415" s="53">
        <f t="shared" si="250"/>
        <v>0</v>
      </c>
      <c r="EZ415" s="51"/>
      <c r="FA415" s="50"/>
      <c r="FB415" s="51"/>
      <c r="FC415" s="52"/>
      <c r="FD415" s="53">
        <f t="shared" ref="FD415:FD446" si="259">FF415+FH415+FJ415+FL415+FN415+FP415</f>
        <v>0</v>
      </c>
      <c r="FE415" s="51"/>
      <c r="FF415" s="50"/>
      <c r="FG415" s="51"/>
      <c r="FH415" s="50"/>
      <c r="FI415" s="51"/>
      <c r="FJ415" s="50"/>
      <c r="FK415" s="51"/>
      <c r="FL415" s="50"/>
      <c r="FM415" s="51"/>
      <c r="FN415" s="50"/>
      <c r="FO415" s="51"/>
      <c r="FP415" s="52"/>
      <c r="FQ415" s="53">
        <f t="shared" si="255"/>
        <v>0</v>
      </c>
      <c r="FR415" s="122"/>
      <c r="FS415" s="122"/>
      <c r="FT415" s="51"/>
      <c r="FU415" s="50"/>
      <c r="FV415" s="51"/>
      <c r="FW415" s="50"/>
      <c r="FX415" s="50"/>
      <c r="FY415" s="50"/>
      <c r="FZ415" s="50"/>
      <c r="GA415" s="50"/>
      <c r="GB415" s="51"/>
      <c r="GC415" s="52"/>
      <c r="GD415" s="53">
        <f>GF415+GH415+GJ415+GL415+GN415</f>
        <v>0</v>
      </c>
      <c r="GE415" s="51"/>
      <c r="GF415" s="50"/>
      <c r="GG415" s="51"/>
      <c r="GH415" s="50"/>
      <c r="GI415" s="51"/>
      <c r="GJ415" s="50"/>
      <c r="GK415" s="51"/>
      <c r="GL415" s="50"/>
      <c r="GM415" s="51"/>
      <c r="GN415" s="52"/>
      <c r="GO415" s="48">
        <f>GQ415+GS415+GU415+GW415+GY415+HA415+HC415</f>
        <v>0</v>
      </c>
      <c r="GP415" s="136"/>
      <c r="GQ415" s="140"/>
      <c r="GR415" s="51"/>
      <c r="GS415" s="50"/>
      <c r="GT415" s="51"/>
      <c r="GU415" s="50"/>
      <c r="GV415" s="129"/>
      <c r="GW415" s="50"/>
      <c r="GX415" s="51"/>
      <c r="GY415" s="50"/>
      <c r="GZ415" s="51"/>
      <c r="HA415" s="50"/>
      <c r="HB415" s="51"/>
      <c r="HC415" s="52"/>
      <c r="HD415" s="48">
        <f t="shared" si="240"/>
        <v>0</v>
      </c>
      <c r="HE415" s="136"/>
      <c r="HF415" s="140"/>
      <c r="HG415" s="51"/>
      <c r="HH415" s="50"/>
      <c r="HI415" s="51"/>
      <c r="HJ415" s="50"/>
      <c r="HK415" s="129"/>
      <c r="HL415" s="50"/>
      <c r="HM415" s="51"/>
      <c r="HN415" s="50"/>
      <c r="HO415" s="51"/>
      <c r="HP415" s="50"/>
      <c r="HQ415" s="51"/>
      <c r="HR415" s="52"/>
      <c r="HS415" s="48">
        <f t="shared" si="253"/>
        <v>0</v>
      </c>
      <c r="HT415" s="136"/>
      <c r="HU415" s="140"/>
      <c r="HV415" s="51"/>
      <c r="HW415" s="50"/>
      <c r="HX415" s="51"/>
      <c r="HY415" s="50"/>
      <c r="HZ415" s="129"/>
      <c r="IA415" s="50"/>
      <c r="IB415" s="51"/>
      <c r="IC415" s="50"/>
      <c r="ID415" s="51"/>
      <c r="IE415" s="50"/>
      <c r="IF415" s="129"/>
      <c r="IG415" s="50"/>
      <c r="IH415" s="129"/>
      <c r="II415" s="50"/>
      <c r="IJ415" s="51"/>
      <c r="IK415" s="52"/>
      <c r="IL415" s="48">
        <f t="shared" si="256"/>
        <v>0</v>
      </c>
      <c r="IM415" s="136"/>
      <c r="IN415" s="140"/>
      <c r="IO415" s="51"/>
      <c r="IP415" s="52"/>
      <c r="IQ415" s="48">
        <f t="shared" si="251"/>
        <v>0</v>
      </c>
      <c r="IR415" s="51"/>
      <c r="IS415" s="52"/>
      <c r="IT415" s="48">
        <f t="shared" si="231"/>
        <v>0</v>
      </c>
      <c r="IU415" s="136"/>
      <c r="IV415" s="140"/>
      <c r="IW415" s="51"/>
      <c r="IX415" s="50"/>
      <c r="IY415" s="129"/>
      <c r="IZ415" s="50"/>
      <c r="JA415" s="129"/>
      <c r="JB415" s="50"/>
      <c r="JC415" s="51"/>
      <c r="JD415" s="50"/>
      <c r="JE415" s="51"/>
      <c r="JF415" s="50"/>
      <c r="JG415" s="51"/>
      <c r="JH415" s="52"/>
      <c r="JI415" s="48">
        <f t="shared" si="254"/>
        <v>0</v>
      </c>
      <c r="JJ415" s="136"/>
      <c r="JK415" s="140"/>
      <c r="JL415" s="129"/>
      <c r="JM415" s="50"/>
      <c r="JN415" s="51"/>
      <c r="JO415" s="52"/>
      <c r="JP415" s="48">
        <f t="shared" si="252"/>
        <v>0</v>
      </c>
      <c r="JQ415" s="51"/>
      <c r="JR415" s="52"/>
    </row>
    <row r="416" spans="1:278" s="112" customFormat="1" ht="15" hidden="1" customHeight="1" x14ac:dyDescent="0.3">
      <c r="A416" s="27"/>
      <c r="B416" s="37">
        <v>3445</v>
      </c>
      <c r="C416" s="30" t="s">
        <v>117</v>
      </c>
      <c r="D416" s="39">
        <v>2000</v>
      </c>
      <c r="E416" s="62">
        <f t="shared" si="245"/>
        <v>0</v>
      </c>
      <c r="F416" s="47"/>
      <c r="G416" s="47"/>
      <c r="H416" s="47"/>
      <c r="I416" s="47"/>
      <c r="J416" s="48">
        <f t="shared" si="232"/>
        <v>0</v>
      </c>
      <c r="K416" s="49"/>
      <c r="L416" s="50"/>
      <c r="M416" s="51"/>
      <c r="N416" s="50"/>
      <c r="O416" s="51"/>
      <c r="P416" s="52"/>
      <c r="Q416" s="48">
        <f t="shared" si="246"/>
        <v>0</v>
      </c>
      <c r="R416" s="49"/>
      <c r="S416" s="52"/>
      <c r="T416" s="48">
        <f t="shared" si="247"/>
        <v>0</v>
      </c>
      <c r="U416" s="49"/>
      <c r="V416" s="50"/>
      <c r="W416" s="51"/>
      <c r="X416" s="52"/>
      <c r="Y416" s="53">
        <f t="shared" si="258"/>
        <v>0</v>
      </c>
      <c r="Z416" s="110"/>
      <c r="AA416" s="55"/>
      <c r="AB416" s="110"/>
      <c r="AC416" s="55"/>
      <c r="AD416" s="110"/>
      <c r="AE416" s="55"/>
      <c r="AF416" s="110"/>
      <c r="AG416" s="55"/>
      <c r="AH416" s="148"/>
      <c r="AI416" s="55"/>
      <c r="AJ416" s="110"/>
      <c r="AK416" s="55"/>
      <c r="AL416" s="148"/>
      <c r="AM416" s="55"/>
      <c r="AN416" s="110"/>
      <c r="AO416" s="88"/>
      <c r="AP416" s="95">
        <f t="shared" si="248"/>
        <v>0</v>
      </c>
      <c r="AQ416" s="147"/>
      <c r="AR416" s="92"/>
      <c r="AS416" s="89">
        <f>AU416+AW416+AY416+BA416+BC416</f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 t="shared" ref="BD416:BD479" si="260">BF416+BH416+BJ416+BL416+BN416+BP416</f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22"/>
      <c r="BQ416" s="13">
        <f t="shared" si="257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108"/>
      <c r="CH416" s="53">
        <f>CJ416+CL416+CN416+CP416+CR416+CT416</f>
        <v>0</v>
      </c>
      <c r="CI416" s="51"/>
      <c r="CJ416" s="50"/>
      <c r="CK416" s="51"/>
      <c r="CL416" s="50"/>
      <c r="CM416" s="51"/>
      <c r="CN416" s="50"/>
      <c r="CO416" s="50"/>
      <c r="CP416" s="50"/>
      <c r="CQ416" s="51"/>
      <c r="CR416" s="50"/>
      <c r="CS416" s="51"/>
      <c r="CT416" s="108"/>
      <c r="CU416" s="53">
        <f>CW416+CY416+DA416+DC416+DE416</f>
        <v>0</v>
      </c>
      <c r="CV416" s="51"/>
      <c r="CW416" s="50"/>
      <c r="CX416" s="50"/>
      <c r="CY416" s="50"/>
      <c r="CZ416" s="51"/>
      <c r="DA416" s="50"/>
      <c r="DB416" s="51"/>
      <c r="DC416" s="50"/>
      <c r="DD416" s="51"/>
      <c r="DE416" s="108"/>
      <c r="DF416" s="53">
        <f t="shared" si="249"/>
        <v>0</v>
      </c>
      <c r="DG416" s="51"/>
      <c r="DH416" s="50"/>
      <c r="DI416" s="50"/>
      <c r="DJ416" s="50"/>
      <c r="DK416" s="51"/>
      <c r="DL416" s="108"/>
      <c r="DM416" s="53">
        <f>DO416+DQ416+DS416+DU416+DW416+DY416+EA416+EC416</f>
        <v>0</v>
      </c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0"/>
      <c r="DY416" s="50"/>
      <c r="DZ416" s="51"/>
      <c r="EA416" s="50"/>
      <c r="EB416" s="51"/>
      <c r="EC416" s="108"/>
      <c r="ED416" s="53">
        <f>EF416+EH416+EJ416+EL416+EN416+EP416+ER416+ET416+EV416+EX416</f>
        <v>0</v>
      </c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0"/>
      <c r="EP416" s="50"/>
      <c r="EQ416" s="51"/>
      <c r="ER416" s="50"/>
      <c r="ES416" s="50"/>
      <c r="ET416" s="50"/>
      <c r="EU416" s="50"/>
      <c r="EV416" s="50"/>
      <c r="EW416" s="51"/>
      <c r="EX416" s="108"/>
      <c r="EY416" s="53">
        <f t="shared" si="250"/>
        <v>0</v>
      </c>
      <c r="EZ416" s="51"/>
      <c r="FA416" s="50"/>
      <c r="FB416" s="51"/>
      <c r="FC416" s="108"/>
      <c r="FD416" s="53">
        <f t="shared" si="259"/>
        <v>0</v>
      </c>
      <c r="FE416" s="51"/>
      <c r="FF416" s="50"/>
      <c r="FG416" s="51"/>
      <c r="FH416" s="50"/>
      <c r="FI416" s="51"/>
      <c r="FJ416" s="50"/>
      <c r="FK416" s="50"/>
      <c r="FL416" s="50"/>
      <c r="FM416" s="51"/>
      <c r="FN416" s="50"/>
      <c r="FO416" s="51"/>
      <c r="FP416" s="108"/>
      <c r="FQ416" s="53">
        <f t="shared" si="255"/>
        <v>0</v>
      </c>
      <c r="FR416" s="122"/>
      <c r="FS416" s="122"/>
      <c r="FT416" s="51"/>
      <c r="FU416" s="50"/>
      <c r="FV416" s="51"/>
      <c r="FW416" s="50"/>
      <c r="FX416" s="50"/>
      <c r="FY416" s="50"/>
      <c r="FZ416" s="50"/>
      <c r="GA416" s="50"/>
      <c r="GB416" s="51"/>
      <c r="GC416" s="108"/>
      <c r="GD416" s="53">
        <f>GF416+GH416+GJ416+GL416+GN416</f>
        <v>0</v>
      </c>
      <c r="GE416" s="51"/>
      <c r="GF416" s="50"/>
      <c r="GG416" s="51"/>
      <c r="GH416" s="50"/>
      <c r="GI416" s="51"/>
      <c r="GJ416" s="50"/>
      <c r="GK416" s="50"/>
      <c r="GL416" s="50"/>
      <c r="GM416" s="51"/>
      <c r="GN416" s="108"/>
      <c r="GO416" s="48">
        <f>GQ416+GS416+GU416+GW416+GY416+HA416+HC416</f>
        <v>0</v>
      </c>
      <c r="GP416" s="125"/>
      <c r="GQ416" s="125"/>
      <c r="GR416" s="51"/>
      <c r="GS416" s="50"/>
      <c r="GT416" s="51"/>
      <c r="GU416" s="50"/>
      <c r="GV416" s="50"/>
      <c r="GW416" s="50"/>
      <c r="GX416" s="50"/>
      <c r="GY416" s="50"/>
      <c r="GZ416" s="50"/>
      <c r="HA416" s="50"/>
      <c r="HB416" s="51"/>
      <c r="HC416" s="108"/>
      <c r="HD416" s="48">
        <f t="shared" si="240"/>
        <v>0</v>
      </c>
      <c r="HE416" s="125"/>
      <c r="HF416" s="125"/>
      <c r="HG416" s="51"/>
      <c r="HH416" s="50"/>
      <c r="HI416" s="51"/>
      <c r="HJ416" s="50"/>
      <c r="HK416" s="50"/>
      <c r="HL416" s="50"/>
      <c r="HM416" s="50"/>
      <c r="HN416" s="50"/>
      <c r="HO416" s="50"/>
      <c r="HP416" s="50"/>
      <c r="HQ416" s="51"/>
      <c r="HR416" s="108"/>
      <c r="HS416" s="48">
        <f t="shared" si="253"/>
        <v>0</v>
      </c>
      <c r="HT416" s="136"/>
      <c r="HU416" s="140"/>
      <c r="HV416" s="51"/>
      <c r="HW416" s="50"/>
      <c r="HX416" s="51"/>
      <c r="HY416" s="50"/>
      <c r="HZ416" s="51"/>
      <c r="IA416" s="50"/>
      <c r="IB416" s="51"/>
      <c r="IC416" s="50"/>
      <c r="ID416" s="51"/>
      <c r="IE416" s="50"/>
      <c r="IF416" s="129"/>
      <c r="IG416" s="50"/>
      <c r="IH416" s="129"/>
      <c r="II416" s="50"/>
      <c r="IJ416" s="51"/>
      <c r="IK416" s="108"/>
      <c r="IL416" s="48">
        <f t="shared" si="256"/>
        <v>0</v>
      </c>
      <c r="IM416" s="136"/>
      <c r="IN416" s="140"/>
      <c r="IO416" s="51"/>
      <c r="IP416" s="108"/>
      <c r="IQ416" s="48">
        <f t="shared" si="251"/>
        <v>0</v>
      </c>
      <c r="IR416" s="51"/>
      <c r="IS416" s="108"/>
      <c r="IT416" s="48">
        <f t="shared" si="231"/>
        <v>0</v>
      </c>
      <c r="IU416" s="136"/>
      <c r="IV416" s="140"/>
      <c r="IW416" s="51"/>
      <c r="IX416" s="50"/>
      <c r="IY416" s="51"/>
      <c r="IZ416" s="50"/>
      <c r="JA416" s="129"/>
      <c r="JB416" s="50"/>
      <c r="JC416" s="51"/>
      <c r="JD416" s="50"/>
      <c r="JE416" s="51"/>
      <c r="JF416" s="50"/>
      <c r="JG416" s="51"/>
      <c r="JH416" s="108"/>
      <c r="JI416" s="48">
        <f t="shared" si="254"/>
        <v>0</v>
      </c>
      <c r="JJ416" s="136"/>
      <c r="JK416" s="140"/>
      <c r="JL416" s="51"/>
      <c r="JM416" s="50"/>
      <c r="JN416" s="51"/>
      <c r="JO416" s="108"/>
      <c r="JP416" s="48">
        <f t="shared" si="252"/>
        <v>0</v>
      </c>
      <c r="JQ416" s="51"/>
      <c r="JR416" s="108"/>
    </row>
    <row r="417" spans="1:278" s="112" customFormat="1" ht="15" hidden="1" customHeight="1" x14ac:dyDescent="0.3">
      <c r="A417" s="27"/>
      <c r="B417" s="37">
        <v>6018</v>
      </c>
      <c r="C417" s="30" t="s">
        <v>298</v>
      </c>
      <c r="D417" s="38">
        <v>2006</v>
      </c>
      <c r="E417" s="62">
        <f t="shared" si="245"/>
        <v>0</v>
      </c>
      <c r="F417" s="47"/>
      <c r="G417" s="47"/>
      <c r="H417" s="47"/>
      <c r="I417" s="47"/>
      <c r="J417" s="48">
        <f t="shared" si="232"/>
        <v>0</v>
      </c>
      <c r="K417" s="49"/>
      <c r="L417" s="50"/>
      <c r="M417" s="51"/>
      <c r="N417" s="50"/>
      <c r="O417" s="51"/>
      <c r="P417" s="52"/>
      <c r="Q417" s="48">
        <f t="shared" si="246"/>
        <v>0</v>
      </c>
      <c r="R417" s="49"/>
      <c r="S417" s="52"/>
      <c r="T417" s="48">
        <f t="shared" si="247"/>
        <v>0</v>
      </c>
      <c r="U417" s="49"/>
      <c r="V417" s="50"/>
      <c r="W417" s="51"/>
      <c r="X417" s="52"/>
      <c r="Y417" s="53">
        <f t="shared" si="258"/>
        <v>0</v>
      </c>
      <c r="Z417" s="120"/>
      <c r="AA417" s="55"/>
      <c r="AB417" s="120"/>
      <c r="AC417" s="55"/>
      <c r="AD417" s="120"/>
      <c r="AE417" s="55"/>
      <c r="AF417" s="120"/>
      <c r="AG417" s="55"/>
      <c r="AH417" s="120"/>
      <c r="AI417" s="55"/>
      <c r="AJ417" s="120"/>
      <c r="AK417" s="55"/>
      <c r="AL417" s="110"/>
      <c r="AM417" s="55"/>
      <c r="AN417" s="120"/>
      <c r="AO417" s="88"/>
      <c r="AP417" s="95">
        <f t="shared" si="248"/>
        <v>0</v>
      </c>
      <c r="AQ417" s="104"/>
      <c r="AR417" s="92"/>
      <c r="AS417" s="89">
        <f>AU417+AW417+AY417+BA417+BC417</f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>
        <f t="shared" si="260"/>
        <v>0</v>
      </c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257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>CJ417+CL417+CN417+CP417+CR417+CT417</f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>CW417+CY417+DA417+DC417+DE417</f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>
        <f t="shared" si="249"/>
        <v>0</v>
      </c>
      <c r="DG417" s="51"/>
      <c r="DH417" s="50"/>
      <c r="DI417" s="51"/>
      <c r="DJ417" s="50"/>
      <c r="DK417" s="51"/>
      <c r="DL417" s="52"/>
      <c r="DM417" s="53">
        <f>DO417+DQ417+DS417+DU417+DW417+DY417+EA417+EC417</f>
        <v>0</v>
      </c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>
        <f>EF417+EH417+EJ417+EL417+EN417+EP417+ER417+ET417+EV417+EX417</f>
        <v>0</v>
      </c>
      <c r="EE417" s="51"/>
      <c r="EF417" s="50"/>
      <c r="EG417" s="51"/>
      <c r="EH417" s="50"/>
      <c r="EI417" s="51"/>
      <c r="EJ417" s="50"/>
      <c r="EK417" s="51"/>
      <c r="EL417" s="50"/>
      <c r="EM417" s="51"/>
      <c r="EN417" s="50"/>
      <c r="EO417" s="51"/>
      <c r="EP417" s="50"/>
      <c r="EQ417" s="51"/>
      <c r="ER417" s="50"/>
      <c r="ES417" s="50"/>
      <c r="ET417" s="50"/>
      <c r="EU417" s="50"/>
      <c r="EV417" s="50"/>
      <c r="EW417" s="51"/>
      <c r="EX417" s="52"/>
      <c r="EY417" s="53">
        <f t="shared" si="250"/>
        <v>0</v>
      </c>
      <c r="EZ417" s="51"/>
      <c r="FA417" s="50"/>
      <c r="FB417" s="51"/>
      <c r="FC417" s="52"/>
      <c r="FD417" s="53">
        <f t="shared" si="259"/>
        <v>0</v>
      </c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51"/>
      <c r="FP417" s="52"/>
      <c r="FQ417" s="53">
        <f t="shared" si="255"/>
        <v>0</v>
      </c>
      <c r="FR417" s="122"/>
      <c r="FS417" s="122"/>
      <c r="FT417" s="51"/>
      <c r="FU417" s="50"/>
      <c r="FV417" s="51"/>
      <c r="FW417" s="50"/>
      <c r="FX417" s="50"/>
      <c r="FY417" s="50"/>
      <c r="FZ417" s="50"/>
      <c r="GA417" s="50"/>
      <c r="GB417" s="51"/>
      <c r="GC417" s="52"/>
      <c r="GD417" s="53">
        <f>GF417+GH417+GJ417+GL417+GN417</f>
        <v>0</v>
      </c>
      <c r="GE417" s="51"/>
      <c r="GF417" s="50"/>
      <c r="GG417" s="51"/>
      <c r="GH417" s="50"/>
      <c r="GI417" s="51"/>
      <c r="GJ417" s="50"/>
      <c r="GK417" s="51"/>
      <c r="GL417" s="50"/>
      <c r="GM417" s="51"/>
      <c r="GN417" s="52"/>
      <c r="GO417" s="48">
        <f>GQ417+GS417+GU417+GW417+GY417+HA417+HC417</f>
        <v>0</v>
      </c>
      <c r="GP417" s="136"/>
      <c r="GQ417" s="140"/>
      <c r="GR417" s="51"/>
      <c r="GS417" s="50"/>
      <c r="GT417" s="51"/>
      <c r="GU417" s="50"/>
      <c r="GV417" s="129"/>
      <c r="GW417" s="50"/>
      <c r="GX417" s="51"/>
      <c r="GY417" s="50"/>
      <c r="GZ417" s="51"/>
      <c r="HA417" s="50"/>
      <c r="HB417" s="51"/>
      <c r="HC417" s="52"/>
      <c r="HD417" s="48">
        <f t="shared" si="240"/>
        <v>0</v>
      </c>
      <c r="HE417" s="136"/>
      <c r="HF417" s="140"/>
      <c r="HG417" s="51"/>
      <c r="HH417" s="50"/>
      <c r="HI417" s="51"/>
      <c r="HJ417" s="50"/>
      <c r="HK417" s="129"/>
      <c r="HL417" s="50"/>
      <c r="HM417" s="51"/>
      <c r="HN417" s="50"/>
      <c r="HO417" s="51"/>
      <c r="HP417" s="50"/>
      <c r="HQ417" s="51"/>
      <c r="HR417" s="52"/>
      <c r="HS417" s="48">
        <f t="shared" si="253"/>
        <v>0</v>
      </c>
      <c r="HT417" s="136"/>
      <c r="HU417" s="140"/>
      <c r="HV417" s="51"/>
      <c r="HW417" s="50"/>
      <c r="HX417" s="51"/>
      <c r="HY417" s="50"/>
      <c r="HZ417" s="129"/>
      <c r="IA417" s="50"/>
      <c r="IB417" s="51"/>
      <c r="IC417" s="50"/>
      <c r="ID417" s="51"/>
      <c r="IE417" s="50"/>
      <c r="IF417" s="129"/>
      <c r="IG417" s="50"/>
      <c r="IH417" s="129"/>
      <c r="II417" s="50"/>
      <c r="IJ417" s="51"/>
      <c r="IK417" s="52"/>
      <c r="IL417" s="48">
        <f t="shared" si="256"/>
        <v>0</v>
      </c>
      <c r="IM417" s="136"/>
      <c r="IN417" s="140"/>
      <c r="IO417" s="51"/>
      <c r="IP417" s="52"/>
      <c r="IQ417" s="48">
        <f t="shared" si="251"/>
        <v>0</v>
      </c>
      <c r="IR417" s="51"/>
      <c r="IS417" s="52"/>
      <c r="IT417" s="48">
        <f t="shared" si="231"/>
        <v>0</v>
      </c>
      <c r="IU417" s="136"/>
      <c r="IV417" s="140"/>
      <c r="IW417" s="51"/>
      <c r="IX417" s="50"/>
      <c r="IY417" s="129"/>
      <c r="IZ417" s="50"/>
      <c r="JA417" s="129"/>
      <c r="JB417" s="50"/>
      <c r="JC417" s="51"/>
      <c r="JD417" s="50"/>
      <c r="JE417" s="51"/>
      <c r="JF417" s="50"/>
      <c r="JG417" s="51"/>
      <c r="JH417" s="52"/>
      <c r="JI417" s="48">
        <f t="shared" si="254"/>
        <v>0</v>
      </c>
      <c r="JJ417" s="136"/>
      <c r="JK417" s="140"/>
      <c r="JL417" s="129"/>
      <c r="JM417" s="50"/>
      <c r="JN417" s="51"/>
      <c r="JO417" s="52"/>
      <c r="JP417" s="48">
        <f t="shared" si="252"/>
        <v>0</v>
      </c>
      <c r="JQ417" s="51"/>
      <c r="JR417" s="52"/>
    </row>
    <row r="418" spans="1:278" s="112" customFormat="1" ht="15" hidden="1" customHeight="1" x14ac:dyDescent="0.3">
      <c r="A418" s="27"/>
      <c r="B418" s="37">
        <v>6837</v>
      </c>
      <c r="C418" s="30" t="s">
        <v>204</v>
      </c>
      <c r="D418" s="38">
        <v>2008</v>
      </c>
      <c r="E418" s="62">
        <f t="shared" si="245"/>
        <v>0</v>
      </c>
      <c r="F418" s="47"/>
      <c r="G418" s="47"/>
      <c r="H418" s="47"/>
      <c r="I418" s="47"/>
      <c r="J418" s="48">
        <f t="shared" si="232"/>
        <v>0</v>
      </c>
      <c r="K418" s="49"/>
      <c r="L418" s="50"/>
      <c r="M418" s="51"/>
      <c r="N418" s="50"/>
      <c r="O418" s="51"/>
      <c r="P418" s="52"/>
      <c r="Q418" s="48">
        <f t="shared" si="246"/>
        <v>0</v>
      </c>
      <c r="R418" s="49"/>
      <c r="S418" s="52"/>
      <c r="T418" s="48">
        <f t="shared" si="247"/>
        <v>0</v>
      </c>
      <c r="U418" s="49"/>
      <c r="V418" s="50"/>
      <c r="W418" s="51"/>
      <c r="X418" s="52"/>
      <c r="Y418" s="53">
        <f t="shared" si="258"/>
        <v>0</v>
      </c>
      <c r="Z418" s="110"/>
      <c r="AA418" s="55"/>
      <c r="AB418" s="110"/>
      <c r="AC418" s="55"/>
      <c r="AD418" s="110"/>
      <c r="AE418" s="55"/>
      <c r="AF418" s="110"/>
      <c r="AG418" s="55"/>
      <c r="AH418" s="116"/>
      <c r="AI418" s="55"/>
      <c r="AJ418" s="110"/>
      <c r="AK418" s="55"/>
      <c r="AL418" s="110"/>
      <c r="AM418" s="55"/>
      <c r="AN418" s="110"/>
      <c r="AO418" s="88"/>
      <c r="AP418" s="95">
        <f t="shared" si="248"/>
        <v>0</v>
      </c>
      <c r="AQ418" s="104"/>
      <c r="AR418" s="92"/>
      <c r="AS418" s="89"/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>
        <f t="shared" si="260"/>
        <v>0</v>
      </c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257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/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/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>
        <f t="shared" si="249"/>
        <v>0</v>
      </c>
      <c r="DG418" s="51"/>
      <c r="DH418" s="50"/>
      <c r="DI418" s="51"/>
      <c r="DJ418" s="50"/>
      <c r="DK418" s="51"/>
      <c r="DL418" s="52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52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52"/>
      <c r="EY418" s="53">
        <f t="shared" si="250"/>
        <v>0</v>
      </c>
      <c r="EZ418" s="51"/>
      <c r="FA418" s="50"/>
      <c r="FB418" s="51"/>
      <c r="FC418" s="52"/>
      <c r="FD418" s="53">
        <f t="shared" si="259"/>
        <v>0</v>
      </c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52"/>
      <c r="FQ418" s="53">
        <f t="shared" si="255"/>
        <v>0</v>
      </c>
      <c r="FR418" s="153"/>
      <c r="FS418" s="150"/>
      <c r="FT418" s="51"/>
      <c r="FU418" s="50"/>
      <c r="FV418" s="51"/>
      <c r="FW418" s="50"/>
      <c r="FX418" s="51"/>
      <c r="FY418" s="50"/>
      <c r="FZ418" s="51"/>
      <c r="GA418" s="50"/>
      <c r="GB418" s="51"/>
      <c r="GC418" s="52"/>
      <c r="GD418" s="53"/>
      <c r="GE418" s="51"/>
      <c r="GF418" s="50"/>
      <c r="GG418" s="51"/>
      <c r="GH418" s="50"/>
      <c r="GI418" s="51"/>
      <c r="GJ418" s="50"/>
      <c r="GK418" s="51"/>
      <c r="GL418" s="50"/>
      <c r="GM418" s="51"/>
      <c r="GN418" s="52"/>
      <c r="GO418" s="48"/>
      <c r="GP418" s="136"/>
      <c r="GQ418" s="140"/>
      <c r="GR418" s="51"/>
      <c r="GS418" s="50"/>
      <c r="GT418" s="51"/>
      <c r="GU418" s="50"/>
      <c r="GV418" s="129"/>
      <c r="GW418" s="50"/>
      <c r="GX418" s="51"/>
      <c r="GY418" s="50"/>
      <c r="GZ418" s="51"/>
      <c r="HA418" s="50"/>
      <c r="HB418" s="51"/>
      <c r="HC418" s="52"/>
      <c r="HD418" s="48">
        <f t="shared" si="240"/>
        <v>0</v>
      </c>
      <c r="HE418" s="136"/>
      <c r="HF418" s="140"/>
      <c r="HG418" s="51"/>
      <c r="HH418" s="50"/>
      <c r="HI418" s="51"/>
      <c r="HJ418" s="50"/>
      <c r="HK418" s="129"/>
      <c r="HL418" s="50"/>
      <c r="HM418" s="51"/>
      <c r="HN418" s="50"/>
      <c r="HO418" s="51"/>
      <c r="HP418" s="50"/>
      <c r="HQ418" s="51"/>
      <c r="HR418" s="52"/>
      <c r="HS418" s="48">
        <f t="shared" si="253"/>
        <v>0</v>
      </c>
      <c r="HT418" s="136"/>
      <c r="HU418" s="140"/>
      <c r="HV418" s="51"/>
      <c r="HW418" s="50"/>
      <c r="HX418" s="51"/>
      <c r="HY418" s="50"/>
      <c r="HZ418" s="129"/>
      <c r="IA418" s="50"/>
      <c r="IB418" s="51"/>
      <c r="IC418" s="50"/>
      <c r="ID418" s="51"/>
      <c r="IE418" s="50"/>
      <c r="IF418" s="129"/>
      <c r="IG418" s="50"/>
      <c r="IH418" s="129"/>
      <c r="II418" s="50"/>
      <c r="IJ418" s="51"/>
      <c r="IK418" s="52"/>
      <c r="IL418" s="48">
        <f t="shared" si="256"/>
        <v>0</v>
      </c>
      <c r="IM418" s="136"/>
      <c r="IN418" s="140"/>
      <c r="IO418" s="51"/>
      <c r="IP418" s="52"/>
      <c r="IQ418" s="48">
        <f t="shared" si="251"/>
        <v>0</v>
      </c>
      <c r="IR418" s="51"/>
      <c r="IS418" s="52"/>
      <c r="IT418" s="48">
        <f t="shared" si="231"/>
        <v>0</v>
      </c>
      <c r="IU418" s="136"/>
      <c r="IV418" s="140"/>
      <c r="IW418" s="51"/>
      <c r="IX418" s="50"/>
      <c r="IY418" s="129"/>
      <c r="IZ418" s="50"/>
      <c r="JA418" s="129"/>
      <c r="JB418" s="50"/>
      <c r="JC418" s="51"/>
      <c r="JD418" s="50"/>
      <c r="JE418" s="51"/>
      <c r="JF418" s="50"/>
      <c r="JG418" s="51"/>
      <c r="JH418" s="52"/>
      <c r="JI418" s="48">
        <f t="shared" si="254"/>
        <v>0</v>
      </c>
      <c r="JJ418" s="136"/>
      <c r="JK418" s="140"/>
      <c r="JL418" s="129"/>
      <c r="JM418" s="50"/>
      <c r="JN418" s="51"/>
      <c r="JO418" s="52"/>
      <c r="JP418" s="48">
        <f t="shared" si="252"/>
        <v>0</v>
      </c>
      <c r="JQ418" s="51"/>
      <c r="JR418" s="52"/>
    </row>
    <row r="419" spans="1:278" s="112" customFormat="1" ht="15" hidden="1" customHeight="1" x14ac:dyDescent="0.3">
      <c r="A419" s="27"/>
      <c r="B419" s="37">
        <v>3887</v>
      </c>
      <c r="C419" s="30" t="s">
        <v>83</v>
      </c>
      <c r="D419" s="39">
        <v>2004</v>
      </c>
      <c r="E419" s="62">
        <f t="shared" si="245"/>
        <v>0</v>
      </c>
      <c r="F419" s="47"/>
      <c r="G419" s="47"/>
      <c r="H419" s="47"/>
      <c r="I419" s="47"/>
      <c r="J419" s="48">
        <f t="shared" si="232"/>
        <v>0</v>
      </c>
      <c r="K419" s="49"/>
      <c r="L419" s="50"/>
      <c r="M419" s="51"/>
      <c r="N419" s="50"/>
      <c r="O419" s="51"/>
      <c r="P419" s="52"/>
      <c r="Q419" s="48">
        <f t="shared" si="246"/>
        <v>0</v>
      </c>
      <c r="R419" s="49"/>
      <c r="S419" s="52"/>
      <c r="T419" s="48">
        <f t="shared" si="247"/>
        <v>0</v>
      </c>
      <c r="U419" s="49"/>
      <c r="V419" s="50"/>
      <c r="W419" s="51"/>
      <c r="X419" s="52"/>
      <c r="Y419" s="53">
        <f t="shared" si="258"/>
        <v>0</v>
      </c>
      <c r="Z419" s="110"/>
      <c r="AA419" s="55"/>
      <c r="AB419" s="110"/>
      <c r="AC419" s="55"/>
      <c r="AD419" s="117"/>
      <c r="AE419" s="55"/>
      <c r="AF419" s="110"/>
      <c r="AG419" s="55"/>
      <c r="AH419" s="114"/>
      <c r="AI419" s="55"/>
      <c r="AJ419" s="110"/>
      <c r="AK419" s="55"/>
      <c r="AL419" s="114"/>
      <c r="AM419" s="55"/>
      <c r="AN419" s="117"/>
      <c r="AO419" s="88"/>
      <c r="AP419" s="95">
        <f t="shared" si="248"/>
        <v>0</v>
      </c>
      <c r="AQ419" s="113"/>
      <c r="AR419" s="92"/>
      <c r="AS419" s="89">
        <f>AU419+AW419+AY419+BA419+BC419</f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>
        <f t="shared" si="260"/>
        <v>0</v>
      </c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257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>CJ419+CL419+CN419+CP419+CR419+CT419</f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>CW419+CY419+DA419+DC419+DE419</f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>
        <f t="shared" si="249"/>
        <v>0</v>
      </c>
      <c r="DG419" s="51"/>
      <c r="DH419" s="50"/>
      <c r="DI419" s="51"/>
      <c r="DJ419" s="50"/>
      <c r="DK419" s="51"/>
      <c r="DL419" s="52"/>
      <c r="DM419" s="53">
        <f>DO419+DQ419+DS419+DU419+DW419+DY419+EA419+EC419</f>
        <v>0</v>
      </c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>
        <f>EF419+EH419+EJ419+EL419+EN419+EP419+ER419+ET419+EV419+EX419</f>
        <v>0</v>
      </c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0"/>
      <c r="ET419" s="50"/>
      <c r="EU419" s="50"/>
      <c r="EV419" s="50"/>
      <c r="EW419" s="51"/>
      <c r="EX419" s="52"/>
      <c r="EY419" s="53">
        <f t="shared" si="250"/>
        <v>0</v>
      </c>
      <c r="EZ419" s="51"/>
      <c r="FA419" s="50"/>
      <c r="FB419" s="51"/>
      <c r="FC419" s="52"/>
      <c r="FD419" s="53">
        <f t="shared" si="259"/>
        <v>0</v>
      </c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>
        <f t="shared" si="255"/>
        <v>0</v>
      </c>
      <c r="FR419" s="122"/>
      <c r="FS419" s="122"/>
      <c r="FT419" s="51"/>
      <c r="FU419" s="50"/>
      <c r="FV419" s="51"/>
      <c r="FW419" s="50"/>
      <c r="FX419" s="50"/>
      <c r="FY419" s="50"/>
      <c r="FZ419" s="50"/>
      <c r="GA419" s="50"/>
      <c r="GB419" s="51"/>
      <c r="GC419" s="52"/>
      <c r="GD419" s="53">
        <f>GF419+GH419+GJ419+GL419+GN419</f>
        <v>0</v>
      </c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>
        <f>GQ419+GS419+GU419+GW419+GY419+HA419+HC419</f>
        <v>0</v>
      </c>
      <c r="GP419" s="136"/>
      <c r="GQ419" s="140"/>
      <c r="GR419" s="51"/>
      <c r="GS419" s="50"/>
      <c r="GT419" s="51"/>
      <c r="GU419" s="50"/>
      <c r="GV419" s="129"/>
      <c r="GW419" s="50"/>
      <c r="GX419" s="51"/>
      <c r="GY419" s="50"/>
      <c r="GZ419" s="51"/>
      <c r="HA419" s="50"/>
      <c r="HB419" s="51"/>
      <c r="HC419" s="52"/>
      <c r="HD419" s="48">
        <f t="shared" si="240"/>
        <v>0</v>
      </c>
      <c r="HE419" s="136"/>
      <c r="HF419" s="140"/>
      <c r="HG419" s="51"/>
      <c r="HH419" s="50"/>
      <c r="HI419" s="51"/>
      <c r="HJ419" s="50"/>
      <c r="HK419" s="129"/>
      <c r="HL419" s="50"/>
      <c r="HM419" s="51"/>
      <c r="HN419" s="50"/>
      <c r="HO419" s="51"/>
      <c r="HP419" s="50"/>
      <c r="HQ419" s="51"/>
      <c r="HR419" s="52"/>
      <c r="HS419" s="48">
        <f t="shared" si="253"/>
        <v>0</v>
      </c>
      <c r="HT419" s="136"/>
      <c r="HU419" s="140"/>
      <c r="HV419" s="51"/>
      <c r="HW419" s="50"/>
      <c r="HX419" s="51"/>
      <c r="HY419" s="50"/>
      <c r="HZ419" s="129"/>
      <c r="IA419" s="50"/>
      <c r="IB419" s="51"/>
      <c r="IC419" s="50"/>
      <c r="ID419" s="51"/>
      <c r="IE419" s="50"/>
      <c r="IF419" s="129"/>
      <c r="IG419" s="50"/>
      <c r="IH419" s="129"/>
      <c r="II419" s="50"/>
      <c r="IJ419" s="51"/>
      <c r="IK419" s="52"/>
      <c r="IL419" s="48">
        <f t="shared" si="256"/>
        <v>0</v>
      </c>
      <c r="IM419" s="136"/>
      <c r="IN419" s="140"/>
      <c r="IO419" s="51"/>
      <c r="IP419" s="52"/>
      <c r="IQ419" s="48">
        <f t="shared" si="251"/>
        <v>0</v>
      </c>
      <c r="IR419" s="51"/>
      <c r="IS419" s="52"/>
      <c r="IT419" s="48">
        <f t="shared" si="231"/>
        <v>0</v>
      </c>
      <c r="IU419" s="136"/>
      <c r="IV419" s="140"/>
      <c r="IW419" s="51"/>
      <c r="IX419" s="50"/>
      <c r="IY419" s="129"/>
      <c r="IZ419" s="50"/>
      <c r="JA419" s="129"/>
      <c r="JB419" s="50"/>
      <c r="JC419" s="51"/>
      <c r="JD419" s="50"/>
      <c r="JE419" s="51"/>
      <c r="JF419" s="50"/>
      <c r="JG419" s="51"/>
      <c r="JH419" s="52"/>
      <c r="JI419" s="48">
        <f t="shared" si="254"/>
        <v>0</v>
      </c>
      <c r="JJ419" s="136"/>
      <c r="JK419" s="140"/>
      <c r="JL419" s="129"/>
      <c r="JM419" s="50"/>
      <c r="JN419" s="51"/>
      <c r="JO419" s="52"/>
      <c r="JP419" s="48">
        <f t="shared" si="252"/>
        <v>0</v>
      </c>
      <c r="JQ419" s="51"/>
      <c r="JR419" s="52"/>
    </row>
    <row r="420" spans="1:278" s="112" customFormat="1" ht="15" hidden="1" customHeight="1" x14ac:dyDescent="0.3">
      <c r="A420" s="27"/>
      <c r="B420" s="37">
        <v>9824</v>
      </c>
      <c r="C420" s="30" t="s">
        <v>788</v>
      </c>
      <c r="D420" s="38">
        <v>2010</v>
      </c>
      <c r="E420" s="62">
        <f t="shared" si="245"/>
        <v>0</v>
      </c>
      <c r="F420" s="47" t="s">
        <v>409</v>
      </c>
      <c r="G420" s="47"/>
      <c r="H420" s="47" t="s">
        <v>789</v>
      </c>
      <c r="I420" s="47" t="s">
        <v>790</v>
      </c>
      <c r="J420" s="48">
        <f t="shared" si="232"/>
        <v>0</v>
      </c>
      <c r="K420" s="49"/>
      <c r="L420" s="50"/>
      <c r="M420" s="51"/>
      <c r="N420" s="50"/>
      <c r="O420" s="51"/>
      <c r="P420" s="52"/>
      <c r="Q420" s="48">
        <f t="shared" si="246"/>
        <v>0</v>
      </c>
      <c r="R420" s="49"/>
      <c r="S420" s="52"/>
      <c r="T420" s="48">
        <f t="shared" si="247"/>
        <v>0</v>
      </c>
      <c r="U420" s="49"/>
      <c r="V420" s="50"/>
      <c r="W420" s="51"/>
      <c r="X420" s="52"/>
      <c r="Y420" s="53">
        <f t="shared" si="258"/>
        <v>0</v>
      </c>
      <c r="Z420" s="110"/>
      <c r="AA420" s="55"/>
      <c r="AB420" s="110"/>
      <c r="AC420" s="55"/>
      <c r="AD420" s="110"/>
      <c r="AE420" s="55"/>
      <c r="AF420" s="110"/>
      <c r="AG420" s="55"/>
      <c r="AH420" s="110"/>
      <c r="AI420" s="55"/>
      <c r="AJ420" s="110"/>
      <c r="AK420" s="55"/>
      <c r="AL420" s="110"/>
      <c r="AM420" s="55"/>
      <c r="AN420" s="110"/>
      <c r="AO420" s="88"/>
      <c r="AP420" s="95">
        <f t="shared" si="248"/>
        <v>0</v>
      </c>
      <c r="AQ420" s="104"/>
      <c r="AR420" s="92"/>
      <c r="AS420" s="89"/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>
        <f t="shared" si="260"/>
        <v>0</v>
      </c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257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/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/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>
        <f t="shared" si="249"/>
        <v>0</v>
      </c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1"/>
      <c r="ET420" s="50"/>
      <c r="EU420" s="51"/>
      <c r="EV420" s="50"/>
      <c r="EW420" s="51"/>
      <c r="EX420" s="52"/>
      <c r="EY420" s="53">
        <f t="shared" si="250"/>
        <v>0</v>
      </c>
      <c r="EZ420" s="51"/>
      <c r="FA420" s="50"/>
      <c r="FB420" s="51"/>
      <c r="FC420" s="52"/>
      <c r="FD420" s="53">
        <f t="shared" si="259"/>
        <v>0</v>
      </c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>
        <f t="shared" si="255"/>
        <v>0</v>
      </c>
      <c r="FR420" s="153"/>
      <c r="FS420" s="150"/>
      <c r="FT420" s="51"/>
      <c r="FU420" s="50"/>
      <c r="FV420" s="51"/>
      <c r="FW420" s="50"/>
      <c r="FX420" s="51"/>
      <c r="FY420" s="50"/>
      <c r="FZ420" s="51"/>
      <c r="GA420" s="50"/>
      <c r="GB420" s="51"/>
      <c r="GC420" s="52"/>
      <c r="GD420" s="53"/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/>
      <c r="GP420" s="136"/>
      <c r="GQ420" s="140"/>
      <c r="GR420" s="51"/>
      <c r="GS420" s="50"/>
      <c r="GT420" s="51"/>
      <c r="GU420" s="50"/>
      <c r="GV420" s="129"/>
      <c r="GW420" s="50"/>
      <c r="GX420" s="51"/>
      <c r="GY420" s="50"/>
      <c r="GZ420" s="51"/>
      <c r="HA420" s="50"/>
      <c r="HB420" s="51"/>
      <c r="HC420" s="52"/>
      <c r="HD420" s="48">
        <f t="shared" si="240"/>
        <v>0</v>
      </c>
      <c r="HE420" s="136"/>
      <c r="HF420" s="140"/>
      <c r="HG420" s="51"/>
      <c r="HH420" s="50"/>
      <c r="HI420" s="51"/>
      <c r="HJ420" s="50"/>
      <c r="HK420" s="129"/>
      <c r="HL420" s="50"/>
      <c r="HM420" s="51"/>
      <c r="HN420" s="50"/>
      <c r="HO420" s="51"/>
      <c r="HP420" s="50"/>
      <c r="HQ420" s="51"/>
      <c r="HR420" s="52"/>
      <c r="HS420" s="48">
        <f t="shared" si="253"/>
        <v>0</v>
      </c>
      <c r="HT420" s="136"/>
      <c r="HU420" s="140"/>
      <c r="HV420" s="51"/>
      <c r="HW420" s="50"/>
      <c r="HX420" s="51"/>
      <c r="HY420" s="50"/>
      <c r="HZ420" s="129"/>
      <c r="IA420" s="50"/>
      <c r="IB420" s="51"/>
      <c r="IC420" s="50"/>
      <c r="ID420" s="51"/>
      <c r="IE420" s="50"/>
      <c r="IF420" s="129"/>
      <c r="IG420" s="50"/>
      <c r="IH420" s="129"/>
      <c r="II420" s="50"/>
      <c r="IJ420" s="51"/>
      <c r="IK420" s="52"/>
      <c r="IL420" s="48">
        <f t="shared" si="256"/>
        <v>0</v>
      </c>
      <c r="IM420" s="136"/>
      <c r="IN420" s="140"/>
      <c r="IO420" s="51"/>
      <c r="IP420" s="52"/>
      <c r="IQ420" s="48">
        <f t="shared" si="251"/>
        <v>0</v>
      </c>
      <c r="IR420" s="51"/>
      <c r="IS420" s="52"/>
      <c r="IT420" s="48">
        <f t="shared" si="231"/>
        <v>0</v>
      </c>
      <c r="IU420" s="136"/>
      <c r="IV420" s="140"/>
      <c r="IW420" s="51"/>
      <c r="IX420" s="50"/>
      <c r="IY420" s="129"/>
      <c r="IZ420" s="50"/>
      <c r="JA420" s="129"/>
      <c r="JB420" s="50"/>
      <c r="JC420" s="51"/>
      <c r="JD420" s="50"/>
      <c r="JE420" s="51"/>
      <c r="JF420" s="50"/>
      <c r="JG420" s="51"/>
      <c r="JH420" s="52"/>
      <c r="JI420" s="48">
        <f t="shared" si="254"/>
        <v>0</v>
      </c>
      <c r="JJ420" s="136"/>
      <c r="JK420" s="140"/>
      <c r="JL420" s="129"/>
      <c r="JM420" s="50"/>
      <c r="JN420" s="51"/>
      <c r="JO420" s="52"/>
      <c r="JP420" s="48">
        <f t="shared" si="252"/>
        <v>0</v>
      </c>
      <c r="JQ420" s="51"/>
      <c r="JR420" s="52"/>
    </row>
    <row r="421" spans="1:278" s="112" customFormat="1" ht="15" hidden="1" customHeight="1" x14ac:dyDescent="0.3">
      <c r="A421" s="27"/>
      <c r="B421" s="37">
        <v>5351</v>
      </c>
      <c r="C421" s="30" t="s">
        <v>134</v>
      </c>
      <c r="D421" s="38">
        <v>2006</v>
      </c>
      <c r="E421" s="62">
        <f t="shared" si="245"/>
        <v>0</v>
      </c>
      <c r="F421" s="47"/>
      <c r="G421" s="47"/>
      <c r="H421" s="47"/>
      <c r="I421" s="47"/>
      <c r="J421" s="48">
        <f t="shared" si="232"/>
        <v>0</v>
      </c>
      <c r="K421" s="49"/>
      <c r="L421" s="50"/>
      <c r="M421" s="51"/>
      <c r="N421" s="50"/>
      <c r="O421" s="51"/>
      <c r="P421" s="52"/>
      <c r="Q421" s="48">
        <f t="shared" si="246"/>
        <v>0</v>
      </c>
      <c r="R421" s="49"/>
      <c r="S421" s="52"/>
      <c r="T421" s="48">
        <f t="shared" si="247"/>
        <v>0</v>
      </c>
      <c r="U421" s="49"/>
      <c r="V421" s="50"/>
      <c r="W421" s="51"/>
      <c r="X421" s="52"/>
      <c r="Y421" s="53">
        <f t="shared" si="258"/>
        <v>0</v>
      </c>
      <c r="Z421" s="110"/>
      <c r="AA421" s="55"/>
      <c r="AB421" s="110"/>
      <c r="AC421" s="55"/>
      <c r="AD421" s="110"/>
      <c r="AE421" s="55"/>
      <c r="AF421" s="110"/>
      <c r="AG421" s="55"/>
      <c r="AH421" s="110"/>
      <c r="AI421" s="55"/>
      <c r="AJ421" s="148"/>
      <c r="AK421" s="55"/>
      <c r="AL421" s="110"/>
      <c r="AM421" s="55"/>
      <c r="AN421" s="110"/>
      <c r="AO421" s="88"/>
      <c r="AP421" s="95">
        <f t="shared" si="248"/>
        <v>0</v>
      </c>
      <c r="AQ421" s="104"/>
      <c r="AR421" s="92"/>
      <c r="AS421" s="89">
        <f>AU421+AW421+AY421+BA421+BC421</f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>
        <f t="shared" si="260"/>
        <v>0</v>
      </c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257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>CJ421+CL421+CN421+CP421+CR421+CT421</f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>CW421+CY421+DA421+DC421+DE421</f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>
        <f t="shared" si="249"/>
        <v>0</v>
      </c>
      <c r="DG421" s="51"/>
      <c r="DH421" s="50"/>
      <c r="DI421" s="51"/>
      <c r="DJ421" s="50"/>
      <c r="DK421" s="51"/>
      <c r="DL421" s="52"/>
      <c r="DM421" s="53">
        <f>DO421+DQ421+DS421+DU421+DW421+DY421+EA421+EC421</f>
        <v>0</v>
      </c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>
        <f>EF421+EH421+EJ421+EL421+EN421+EP421+ER421+ET421+EV421+EX421</f>
        <v>0</v>
      </c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0"/>
      <c r="ET421" s="50"/>
      <c r="EU421" s="50"/>
      <c r="EV421" s="50"/>
      <c r="EW421" s="51"/>
      <c r="EX421" s="52"/>
      <c r="EY421" s="53">
        <f t="shared" si="250"/>
        <v>0</v>
      </c>
      <c r="EZ421" s="51"/>
      <c r="FA421" s="50"/>
      <c r="FB421" s="51"/>
      <c r="FC421" s="52"/>
      <c r="FD421" s="53">
        <f t="shared" si="259"/>
        <v>0</v>
      </c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>
        <f t="shared" si="255"/>
        <v>0</v>
      </c>
      <c r="FR421" s="122"/>
      <c r="FS421" s="122"/>
      <c r="FT421" s="51"/>
      <c r="FU421" s="50"/>
      <c r="FV421" s="51"/>
      <c r="FW421" s="50"/>
      <c r="FX421" s="50"/>
      <c r="FY421" s="50"/>
      <c r="FZ421" s="50"/>
      <c r="GA421" s="50"/>
      <c r="GB421" s="51"/>
      <c r="GC421" s="52"/>
      <c r="GD421" s="53">
        <f>GF421+GH421+GJ421+GL421+GN421</f>
        <v>0</v>
      </c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>
        <f>GQ421+GS421+GU421+GW421+GY421+HA421+HC421</f>
        <v>0</v>
      </c>
      <c r="GP421" s="136"/>
      <c r="GQ421" s="140"/>
      <c r="GR421" s="51"/>
      <c r="GS421" s="50"/>
      <c r="GT421" s="51"/>
      <c r="GU421" s="50"/>
      <c r="GV421" s="129"/>
      <c r="GW421" s="50"/>
      <c r="GX421" s="51"/>
      <c r="GY421" s="50"/>
      <c r="GZ421" s="51"/>
      <c r="HA421" s="50"/>
      <c r="HB421" s="51"/>
      <c r="HC421" s="52"/>
      <c r="HD421" s="48">
        <f t="shared" si="240"/>
        <v>0</v>
      </c>
      <c r="HE421" s="136"/>
      <c r="HF421" s="140"/>
      <c r="HG421" s="51"/>
      <c r="HH421" s="50"/>
      <c r="HI421" s="51"/>
      <c r="HJ421" s="50"/>
      <c r="HK421" s="129"/>
      <c r="HL421" s="50"/>
      <c r="HM421" s="51"/>
      <c r="HN421" s="50"/>
      <c r="HO421" s="51"/>
      <c r="HP421" s="50"/>
      <c r="HQ421" s="51"/>
      <c r="HR421" s="52"/>
      <c r="HS421" s="48">
        <f t="shared" si="253"/>
        <v>0</v>
      </c>
      <c r="HT421" s="136"/>
      <c r="HU421" s="140"/>
      <c r="HV421" s="51"/>
      <c r="HW421" s="50"/>
      <c r="HX421" s="51"/>
      <c r="HY421" s="50"/>
      <c r="HZ421" s="129"/>
      <c r="IA421" s="50"/>
      <c r="IB421" s="51"/>
      <c r="IC421" s="50"/>
      <c r="ID421" s="51"/>
      <c r="IE421" s="50"/>
      <c r="IF421" s="129"/>
      <c r="IG421" s="50"/>
      <c r="IH421" s="129"/>
      <c r="II421" s="50"/>
      <c r="IJ421" s="51"/>
      <c r="IK421" s="52"/>
      <c r="IL421" s="48">
        <f t="shared" si="256"/>
        <v>0</v>
      </c>
      <c r="IM421" s="136"/>
      <c r="IN421" s="140"/>
      <c r="IO421" s="51"/>
      <c r="IP421" s="52"/>
      <c r="IQ421" s="48">
        <f t="shared" si="251"/>
        <v>0</v>
      </c>
      <c r="IR421" s="51"/>
      <c r="IS421" s="52"/>
      <c r="IT421" s="48">
        <f t="shared" si="231"/>
        <v>0</v>
      </c>
      <c r="IU421" s="136"/>
      <c r="IV421" s="140"/>
      <c r="IW421" s="51"/>
      <c r="IX421" s="50"/>
      <c r="IY421" s="129"/>
      <c r="IZ421" s="50"/>
      <c r="JA421" s="129"/>
      <c r="JB421" s="50"/>
      <c r="JC421" s="51"/>
      <c r="JD421" s="50"/>
      <c r="JE421" s="51"/>
      <c r="JF421" s="50"/>
      <c r="JG421" s="51"/>
      <c r="JH421" s="52"/>
      <c r="JI421" s="48">
        <f t="shared" si="254"/>
        <v>0</v>
      </c>
      <c r="JJ421" s="136"/>
      <c r="JK421" s="140"/>
      <c r="JL421" s="129"/>
      <c r="JM421" s="50"/>
      <c r="JN421" s="51"/>
      <c r="JO421" s="52"/>
      <c r="JP421" s="48">
        <f t="shared" si="252"/>
        <v>0</v>
      </c>
      <c r="JQ421" s="51"/>
      <c r="JR421" s="52"/>
    </row>
    <row r="422" spans="1:278" s="112" customFormat="1" ht="15" hidden="1" customHeight="1" x14ac:dyDescent="0.3">
      <c r="A422" s="27"/>
      <c r="B422" s="37">
        <v>539</v>
      </c>
      <c r="C422" s="30" t="s">
        <v>868</v>
      </c>
      <c r="D422" s="38">
        <v>2008</v>
      </c>
      <c r="E422" s="62">
        <f t="shared" si="245"/>
        <v>0</v>
      </c>
      <c r="F422" s="47" t="s">
        <v>410</v>
      </c>
      <c r="G422" s="47"/>
      <c r="H422" s="47" t="s">
        <v>694</v>
      </c>
      <c r="I422" s="47" t="s">
        <v>693</v>
      </c>
      <c r="J422" s="48">
        <f t="shared" si="232"/>
        <v>0</v>
      </c>
      <c r="K422" s="49"/>
      <c r="L422" s="50"/>
      <c r="M422" s="51"/>
      <c r="N422" s="50"/>
      <c r="O422" s="51"/>
      <c r="P422" s="52"/>
      <c r="Q422" s="48">
        <f t="shared" si="246"/>
        <v>0</v>
      </c>
      <c r="R422" s="49"/>
      <c r="S422" s="52"/>
      <c r="T422" s="48">
        <f t="shared" si="247"/>
        <v>0</v>
      </c>
      <c r="U422" s="49"/>
      <c r="V422" s="50"/>
      <c r="W422" s="51"/>
      <c r="X422" s="52"/>
      <c r="Y422" s="53">
        <f t="shared" si="258"/>
        <v>0</v>
      </c>
      <c r="Z422" s="110"/>
      <c r="AA422" s="55"/>
      <c r="AB422" s="110"/>
      <c r="AC422" s="55"/>
      <c r="AD422" s="120"/>
      <c r="AE422" s="55"/>
      <c r="AF422" s="110"/>
      <c r="AG422" s="55"/>
      <c r="AH422" s="110"/>
      <c r="AI422" s="55"/>
      <c r="AJ422" s="110"/>
      <c r="AK422" s="55"/>
      <c r="AL422" s="110"/>
      <c r="AM422" s="55"/>
      <c r="AN422" s="120"/>
      <c r="AO422" s="88"/>
      <c r="AP422" s="95">
        <f t="shared" si="248"/>
        <v>0</v>
      </c>
      <c r="AQ422" s="104"/>
      <c r="AR422" s="92"/>
      <c r="AS422" s="89"/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>
        <f t="shared" si="260"/>
        <v>0</v>
      </c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257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/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/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>
        <f t="shared" si="249"/>
        <v>0</v>
      </c>
      <c r="DG422" s="51"/>
      <c r="DH422" s="50"/>
      <c r="DI422" s="51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1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250"/>
        <v>0</v>
      </c>
      <c r="EZ422" s="51"/>
      <c r="FA422" s="50"/>
      <c r="FB422" s="51"/>
      <c r="FC422" s="52"/>
      <c r="FD422" s="53">
        <f t="shared" si="259"/>
        <v>0</v>
      </c>
      <c r="FE422" s="51"/>
      <c r="FF422" s="50"/>
      <c r="FG422" s="51"/>
      <c r="FH422" s="50"/>
      <c r="FI422" s="51"/>
      <c r="FJ422" s="50"/>
      <c r="FK422" s="51"/>
      <c r="FL422" s="50"/>
      <c r="FM422" s="51"/>
      <c r="FN422" s="50"/>
      <c r="FO422" s="51"/>
      <c r="FP422" s="52"/>
      <c r="FQ422" s="53">
        <f t="shared" si="255"/>
        <v>0</v>
      </c>
      <c r="FR422" s="153"/>
      <c r="FS422" s="150"/>
      <c r="FT422" s="51"/>
      <c r="FU422" s="50"/>
      <c r="FV422" s="51"/>
      <c r="FW422" s="50"/>
      <c r="FX422" s="51"/>
      <c r="FY422" s="50"/>
      <c r="FZ422" s="51"/>
      <c r="GA422" s="50"/>
      <c r="GB422" s="51"/>
      <c r="GC422" s="52"/>
      <c r="GD422" s="53"/>
      <c r="GE422" s="51"/>
      <c r="GF422" s="50"/>
      <c r="GG422" s="51"/>
      <c r="GH422" s="50"/>
      <c r="GI422" s="51"/>
      <c r="GJ422" s="50"/>
      <c r="GK422" s="18"/>
      <c r="GL422" s="18"/>
      <c r="GM422" s="18"/>
      <c r="GN422" s="111"/>
      <c r="GO422" s="48"/>
      <c r="GP422" s="136"/>
      <c r="GQ422" s="140"/>
      <c r="GR422" s="51"/>
      <c r="GS422" s="50"/>
      <c r="GT422" s="51"/>
      <c r="GU422" s="50"/>
      <c r="GV422" s="129"/>
      <c r="GW422" s="50"/>
      <c r="GX422" s="51"/>
      <c r="GY422" s="50"/>
      <c r="GZ422" s="51"/>
      <c r="HA422" s="50"/>
      <c r="HB422" s="51"/>
      <c r="HC422" s="52"/>
      <c r="HD422" s="48">
        <f t="shared" si="240"/>
        <v>0</v>
      </c>
      <c r="HE422" s="136"/>
      <c r="HF422" s="140"/>
      <c r="HG422" s="51"/>
      <c r="HH422" s="50"/>
      <c r="HI422" s="51"/>
      <c r="HJ422" s="50"/>
      <c r="HK422" s="129"/>
      <c r="HL422" s="50"/>
      <c r="HM422" s="51"/>
      <c r="HN422" s="50"/>
      <c r="HO422" s="51"/>
      <c r="HP422" s="50"/>
      <c r="HQ422" s="51"/>
      <c r="HR422" s="52"/>
      <c r="HS422" s="48">
        <f t="shared" si="253"/>
        <v>0</v>
      </c>
      <c r="HT422" s="136"/>
      <c r="HU422" s="140"/>
      <c r="HV422" s="51"/>
      <c r="HW422" s="50"/>
      <c r="HX422" s="51"/>
      <c r="HY422" s="50"/>
      <c r="HZ422" s="129"/>
      <c r="IA422" s="50"/>
      <c r="IB422" s="51"/>
      <c r="IC422" s="50"/>
      <c r="ID422" s="51"/>
      <c r="IE422" s="50"/>
      <c r="IF422" s="129"/>
      <c r="IG422" s="50"/>
      <c r="IH422" s="129"/>
      <c r="II422" s="50"/>
      <c r="IJ422" s="51"/>
      <c r="IK422" s="52"/>
      <c r="IL422" s="48">
        <f t="shared" si="256"/>
        <v>0</v>
      </c>
      <c r="IM422" s="136"/>
      <c r="IN422" s="140"/>
      <c r="IO422" s="51"/>
      <c r="IP422" s="52"/>
      <c r="IQ422" s="48">
        <f t="shared" si="251"/>
        <v>0</v>
      </c>
      <c r="IR422" s="51"/>
      <c r="IS422" s="52"/>
      <c r="IT422" s="48">
        <f t="shared" si="231"/>
        <v>0</v>
      </c>
      <c r="IU422" s="136"/>
      <c r="IV422" s="140"/>
      <c r="IW422" s="51"/>
      <c r="IX422" s="50"/>
      <c r="IY422" s="129"/>
      <c r="IZ422" s="50"/>
      <c r="JA422" s="129"/>
      <c r="JB422" s="50"/>
      <c r="JC422" s="51"/>
      <c r="JD422" s="50"/>
      <c r="JE422" s="51"/>
      <c r="JF422" s="50"/>
      <c r="JG422" s="51"/>
      <c r="JH422" s="52"/>
      <c r="JI422" s="48">
        <f t="shared" si="254"/>
        <v>0</v>
      </c>
      <c r="JJ422" s="136"/>
      <c r="JK422" s="140"/>
      <c r="JL422" s="129"/>
      <c r="JM422" s="50"/>
      <c r="JN422" s="51"/>
      <c r="JO422" s="52"/>
      <c r="JP422" s="48">
        <f t="shared" si="252"/>
        <v>0</v>
      </c>
      <c r="JQ422" s="51"/>
      <c r="JR422" s="52"/>
    </row>
    <row r="423" spans="1:278" s="112" customFormat="1" ht="15" hidden="1" customHeight="1" x14ac:dyDescent="0.3">
      <c r="A423" s="27"/>
      <c r="B423" s="37">
        <v>7318</v>
      </c>
      <c r="C423" s="30" t="s">
        <v>288</v>
      </c>
      <c r="D423" s="38">
        <v>2009</v>
      </c>
      <c r="E423" s="62">
        <f t="shared" si="245"/>
        <v>0</v>
      </c>
      <c r="F423" s="47"/>
      <c r="G423" s="47"/>
      <c r="H423" s="47"/>
      <c r="I423" s="47"/>
      <c r="J423" s="48">
        <f t="shared" si="232"/>
        <v>0</v>
      </c>
      <c r="K423" s="49"/>
      <c r="L423" s="50"/>
      <c r="M423" s="51"/>
      <c r="N423" s="50"/>
      <c r="O423" s="51"/>
      <c r="P423" s="52"/>
      <c r="Q423" s="48">
        <f t="shared" si="246"/>
        <v>0</v>
      </c>
      <c r="R423" s="49"/>
      <c r="S423" s="52"/>
      <c r="T423" s="48">
        <f t="shared" si="247"/>
        <v>0</v>
      </c>
      <c r="U423" s="49"/>
      <c r="V423" s="50"/>
      <c r="W423" s="51"/>
      <c r="X423" s="52"/>
      <c r="Y423" s="53">
        <f t="shared" si="258"/>
        <v>0</v>
      </c>
      <c r="Z423" s="110"/>
      <c r="AA423" s="55"/>
      <c r="AB423" s="110"/>
      <c r="AC423" s="55"/>
      <c r="AD423" s="110"/>
      <c r="AE423" s="55"/>
      <c r="AF423" s="110"/>
      <c r="AG423" s="55"/>
      <c r="AH423" s="110"/>
      <c r="AI423" s="55"/>
      <c r="AJ423" s="110"/>
      <c r="AK423" s="55"/>
      <c r="AL423" s="110"/>
      <c r="AM423" s="55"/>
      <c r="AN423" s="110"/>
      <c r="AO423" s="88"/>
      <c r="AP423" s="95">
        <f t="shared" si="248"/>
        <v>0</v>
      </c>
      <c r="AQ423" s="104"/>
      <c r="AR423" s="92"/>
      <c r="AS423" s="89"/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>
        <f t="shared" si="260"/>
        <v>0</v>
      </c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257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/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/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>
        <f t="shared" si="249"/>
        <v>0</v>
      </c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1"/>
      <c r="ET423" s="50"/>
      <c r="EU423" s="51"/>
      <c r="EV423" s="50"/>
      <c r="EW423" s="51"/>
      <c r="EX423" s="52"/>
      <c r="EY423" s="53">
        <f t="shared" si="250"/>
        <v>0</v>
      </c>
      <c r="EZ423" s="51"/>
      <c r="FA423" s="50"/>
      <c r="FB423" s="51"/>
      <c r="FC423" s="52"/>
      <c r="FD423" s="53">
        <f t="shared" si="259"/>
        <v>0</v>
      </c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>
        <f t="shared" si="255"/>
        <v>0</v>
      </c>
      <c r="FR423" s="153"/>
      <c r="FS423" s="150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/>
      <c r="GE423" s="51"/>
      <c r="GF423" s="50"/>
      <c r="GG423" s="51"/>
      <c r="GH423" s="50"/>
      <c r="GI423" s="51"/>
      <c r="GJ423" s="50"/>
      <c r="GK423" s="51"/>
      <c r="GL423" s="50"/>
      <c r="GM423" s="51"/>
      <c r="GN423" s="52"/>
      <c r="GO423" s="48"/>
      <c r="GP423" s="136"/>
      <c r="GQ423" s="140"/>
      <c r="GR423" s="51"/>
      <c r="GS423" s="50"/>
      <c r="GT423" s="51"/>
      <c r="GU423" s="50"/>
      <c r="GV423" s="129"/>
      <c r="GW423" s="50"/>
      <c r="GX423" s="51"/>
      <c r="GY423" s="50"/>
      <c r="GZ423" s="51"/>
      <c r="HA423" s="50"/>
      <c r="HB423" s="51"/>
      <c r="HC423" s="52"/>
      <c r="HD423" s="48">
        <f t="shared" si="240"/>
        <v>0</v>
      </c>
      <c r="HE423" s="136"/>
      <c r="HF423" s="140"/>
      <c r="HG423" s="51"/>
      <c r="HH423" s="50"/>
      <c r="HI423" s="51"/>
      <c r="HJ423" s="50"/>
      <c r="HK423" s="129"/>
      <c r="HL423" s="50"/>
      <c r="HM423" s="51"/>
      <c r="HN423" s="50"/>
      <c r="HO423" s="51"/>
      <c r="HP423" s="50"/>
      <c r="HQ423" s="51"/>
      <c r="HR423" s="52"/>
      <c r="HS423" s="48">
        <f t="shared" si="253"/>
        <v>0</v>
      </c>
      <c r="HT423" s="136"/>
      <c r="HU423" s="140"/>
      <c r="HV423" s="51"/>
      <c r="HW423" s="50"/>
      <c r="HX423" s="51"/>
      <c r="HY423" s="50"/>
      <c r="HZ423" s="129"/>
      <c r="IA423" s="50"/>
      <c r="IB423" s="51"/>
      <c r="IC423" s="50"/>
      <c r="ID423" s="51"/>
      <c r="IE423" s="50"/>
      <c r="IF423" s="129"/>
      <c r="IG423" s="50"/>
      <c r="IH423" s="129"/>
      <c r="II423" s="50"/>
      <c r="IJ423" s="51"/>
      <c r="IK423" s="52"/>
      <c r="IL423" s="48">
        <f t="shared" si="256"/>
        <v>0</v>
      </c>
      <c r="IM423" s="136"/>
      <c r="IN423" s="140"/>
      <c r="IO423" s="51"/>
      <c r="IP423" s="52"/>
      <c r="IQ423" s="48">
        <f t="shared" si="251"/>
        <v>0</v>
      </c>
      <c r="IR423" s="51"/>
      <c r="IS423" s="52"/>
      <c r="IT423" s="48">
        <f t="shared" si="231"/>
        <v>0</v>
      </c>
      <c r="IU423" s="136"/>
      <c r="IV423" s="140"/>
      <c r="IW423" s="51"/>
      <c r="IX423" s="50"/>
      <c r="IY423" s="129"/>
      <c r="IZ423" s="50"/>
      <c r="JA423" s="129"/>
      <c r="JB423" s="50"/>
      <c r="JC423" s="51"/>
      <c r="JD423" s="50"/>
      <c r="JE423" s="51"/>
      <c r="JF423" s="50"/>
      <c r="JG423" s="51"/>
      <c r="JH423" s="52"/>
      <c r="JI423" s="48">
        <f t="shared" si="254"/>
        <v>0</v>
      </c>
      <c r="JJ423" s="136"/>
      <c r="JK423" s="140"/>
      <c r="JL423" s="129"/>
      <c r="JM423" s="50"/>
      <c r="JN423" s="51"/>
      <c r="JO423" s="52"/>
      <c r="JP423" s="48">
        <f t="shared" si="252"/>
        <v>0</v>
      </c>
      <c r="JQ423" s="51"/>
      <c r="JR423" s="52"/>
    </row>
    <row r="424" spans="1:278" s="112" customFormat="1" ht="15" hidden="1" customHeight="1" x14ac:dyDescent="0.3">
      <c r="A424" s="27"/>
      <c r="B424" s="37">
        <v>4332</v>
      </c>
      <c r="C424" s="30" t="s">
        <v>866</v>
      </c>
      <c r="D424" s="38">
        <v>2004</v>
      </c>
      <c r="E424" s="62">
        <f t="shared" si="245"/>
        <v>0</v>
      </c>
      <c r="F424" s="47" t="s">
        <v>411</v>
      </c>
      <c r="G424" s="47"/>
      <c r="H424" s="47" t="s">
        <v>451</v>
      </c>
      <c r="I424" s="47" t="s">
        <v>451</v>
      </c>
      <c r="J424" s="48">
        <f t="shared" si="232"/>
        <v>0</v>
      </c>
      <c r="K424" s="49"/>
      <c r="L424" s="50"/>
      <c r="M424" s="51"/>
      <c r="N424" s="50"/>
      <c r="O424" s="51"/>
      <c r="P424" s="52"/>
      <c r="Q424" s="48">
        <f t="shared" si="246"/>
        <v>0</v>
      </c>
      <c r="R424" s="49"/>
      <c r="S424" s="52"/>
      <c r="T424" s="48">
        <f t="shared" si="247"/>
        <v>0</v>
      </c>
      <c r="U424" s="49"/>
      <c r="V424" s="50"/>
      <c r="W424" s="51"/>
      <c r="X424" s="52"/>
      <c r="Y424" s="53">
        <f t="shared" si="258"/>
        <v>0</v>
      </c>
      <c r="Z424" s="110"/>
      <c r="AA424" s="55"/>
      <c r="AB424" s="110"/>
      <c r="AC424" s="55"/>
      <c r="AD424" s="120"/>
      <c r="AE424" s="55"/>
      <c r="AF424" s="110"/>
      <c r="AG424" s="55"/>
      <c r="AH424" s="110"/>
      <c r="AI424" s="55"/>
      <c r="AJ424" s="110"/>
      <c r="AK424" s="55"/>
      <c r="AL424" s="117"/>
      <c r="AM424" s="55"/>
      <c r="AN424" s="120"/>
      <c r="AO424" s="88"/>
      <c r="AP424" s="95">
        <f t="shared" si="248"/>
        <v>0</v>
      </c>
      <c r="AQ424" s="104"/>
      <c r="AR424" s="92"/>
      <c r="AS424" s="89">
        <f>AU424+AW424+AY424+BA424+BC424</f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>
        <f t="shared" si="260"/>
        <v>0</v>
      </c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257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>CJ424+CL424+CN424+CP424+CR424+CT424</f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>CW424+CY424+DA424+DC424+DE424</f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>
        <f t="shared" si="249"/>
        <v>0</v>
      </c>
      <c r="DG424" s="51"/>
      <c r="DH424" s="50"/>
      <c r="DI424" s="51"/>
      <c r="DJ424" s="50"/>
      <c r="DK424" s="51"/>
      <c r="DL424" s="52"/>
      <c r="DM424" s="53">
        <f>DO424+DQ424+DS424+DU424+DW424+DY424+EA424+EC424</f>
        <v>0</v>
      </c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>
        <f>EF424+EH424+EJ424+EL424+EN424+EP424+ER424+ET424+EV424+EX424</f>
        <v>0</v>
      </c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250"/>
        <v>0</v>
      </c>
      <c r="EZ424" s="51"/>
      <c r="FA424" s="50"/>
      <c r="FB424" s="51"/>
      <c r="FC424" s="52"/>
      <c r="FD424" s="53">
        <f t="shared" si="259"/>
        <v>0</v>
      </c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>
        <f t="shared" si="255"/>
        <v>0</v>
      </c>
      <c r="FR424" s="122"/>
      <c r="FS424" s="122"/>
      <c r="FT424" s="51"/>
      <c r="FU424" s="50"/>
      <c r="FV424" s="51"/>
      <c r="FW424" s="50"/>
      <c r="FX424" s="51"/>
      <c r="FY424" s="50"/>
      <c r="FZ424" s="51"/>
      <c r="GA424" s="50"/>
      <c r="GB424" s="51"/>
      <c r="GC424" s="52"/>
      <c r="GD424" s="53">
        <f>GF424+GH424+GJ424+GN424</f>
        <v>0</v>
      </c>
      <c r="GE424" s="51"/>
      <c r="GF424" s="50"/>
      <c r="GG424" s="51"/>
      <c r="GH424" s="50"/>
      <c r="GI424" s="51"/>
      <c r="GJ424" s="50"/>
      <c r="GK424" s="18">
        <v>7</v>
      </c>
      <c r="GL424" s="18" t="s">
        <v>65</v>
      </c>
      <c r="GM424" s="51"/>
      <c r="GN424" s="52"/>
      <c r="GO424" s="48">
        <f>GQ424+GS424+GU424+GW424+GY424+HA424+HC424</f>
        <v>0</v>
      </c>
      <c r="GP424" s="136"/>
      <c r="GQ424" s="140"/>
      <c r="GR424" s="51"/>
      <c r="GS424" s="50"/>
      <c r="GT424" s="51"/>
      <c r="GU424" s="50"/>
      <c r="GV424" s="129"/>
      <c r="GW424" s="50"/>
      <c r="GX424" s="51"/>
      <c r="GY424" s="50"/>
      <c r="GZ424" s="51"/>
      <c r="HA424" s="50"/>
      <c r="HB424" s="51"/>
      <c r="HC424" s="52"/>
      <c r="HD424" s="48">
        <f t="shared" si="240"/>
        <v>0</v>
      </c>
      <c r="HE424" s="136"/>
      <c r="HF424" s="140"/>
      <c r="HG424" s="51"/>
      <c r="HH424" s="50"/>
      <c r="HI424" s="51"/>
      <c r="HJ424" s="50"/>
      <c r="HK424" s="129"/>
      <c r="HL424" s="50"/>
      <c r="HM424" s="51"/>
      <c r="HN424" s="50"/>
      <c r="HO424" s="51"/>
      <c r="HP424" s="50"/>
      <c r="HQ424" s="51"/>
      <c r="HR424" s="52"/>
      <c r="HS424" s="48">
        <f t="shared" si="253"/>
        <v>0</v>
      </c>
      <c r="HT424" s="136"/>
      <c r="HU424" s="140"/>
      <c r="HV424" s="51"/>
      <c r="HW424" s="50"/>
      <c r="HX424" s="51"/>
      <c r="HY424" s="50"/>
      <c r="HZ424" s="129"/>
      <c r="IA424" s="50"/>
      <c r="IB424" s="51"/>
      <c r="IC424" s="50"/>
      <c r="ID424" s="51"/>
      <c r="IE424" s="50"/>
      <c r="IF424" s="129"/>
      <c r="IG424" s="50"/>
      <c r="IH424" s="129"/>
      <c r="II424" s="50"/>
      <c r="IJ424" s="51"/>
      <c r="IK424" s="52"/>
      <c r="IL424" s="48">
        <f t="shared" si="256"/>
        <v>0</v>
      </c>
      <c r="IM424" s="136"/>
      <c r="IN424" s="140"/>
      <c r="IO424" s="51"/>
      <c r="IP424" s="52"/>
      <c r="IQ424" s="48">
        <f t="shared" si="251"/>
        <v>0</v>
      </c>
      <c r="IR424" s="51"/>
      <c r="IS424" s="52"/>
      <c r="IT424" s="48">
        <f t="shared" si="231"/>
        <v>0</v>
      </c>
      <c r="IU424" s="136"/>
      <c r="IV424" s="140"/>
      <c r="IW424" s="51"/>
      <c r="IX424" s="50"/>
      <c r="IY424" s="129"/>
      <c r="IZ424" s="50"/>
      <c r="JA424" s="129"/>
      <c r="JB424" s="50"/>
      <c r="JC424" s="51"/>
      <c r="JD424" s="50"/>
      <c r="JE424" s="51"/>
      <c r="JF424" s="50"/>
      <c r="JG424" s="51"/>
      <c r="JH424" s="52"/>
      <c r="JI424" s="48">
        <f t="shared" si="254"/>
        <v>0</v>
      </c>
      <c r="JJ424" s="136"/>
      <c r="JK424" s="140"/>
      <c r="JL424" s="129"/>
      <c r="JM424" s="50"/>
      <c r="JN424" s="51"/>
      <c r="JO424" s="52"/>
      <c r="JP424" s="48">
        <f t="shared" si="252"/>
        <v>0</v>
      </c>
      <c r="JQ424" s="51"/>
      <c r="JR424" s="52"/>
    </row>
    <row r="425" spans="1:278" s="112" customFormat="1" ht="15" hidden="1" customHeight="1" x14ac:dyDescent="0.3">
      <c r="A425" s="27"/>
      <c r="B425" s="37">
        <v>5908</v>
      </c>
      <c r="C425" s="30" t="s">
        <v>176</v>
      </c>
      <c r="D425" s="38">
        <v>2007</v>
      </c>
      <c r="E425" s="62">
        <f t="shared" si="245"/>
        <v>0</v>
      </c>
      <c r="F425" s="47"/>
      <c r="G425" s="47"/>
      <c r="H425" s="47"/>
      <c r="I425" s="47"/>
      <c r="J425" s="48">
        <f t="shared" si="232"/>
        <v>0</v>
      </c>
      <c r="K425" s="49"/>
      <c r="L425" s="50"/>
      <c r="M425" s="51"/>
      <c r="N425" s="50"/>
      <c r="O425" s="51"/>
      <c r="P425" s="52"/>
      <c r="Q425" s="48">
        <f t="shared" si="246"/>
        <v>0</v>
      </c>
      <c r="R425" s="49"/>
      <c r="S425" s="52"/>
      <c r="T425" s="48">
        <f t="shared" si="247"/>
        <v>0</v>
      </c>
      <c r="U425" s="49"/>
      <c r="V425" s="50"/>
      <c r="W425" s="51"/>
      <c r="X425" s="52"/>
      <c r="Y425" s="53">
        <f t="shared" si="258"/>
        <v>0</v>
      </c>
      <c r="Z425" s="105"/>
      <c r="AA425" s="55"/>
      <c r="AB425" s="105"/>
      <c r="AC425" s="55"/>
      <c r="AD425" s="117"/>
      <c r="AE425" s="55"/>
      <c r="AF425" s="105"/>
      <c r="AG425" s="55"/>
      <c r="AH425" s="105"/>
      <c r="AI425" s="55"/>
      <c r="AJ425" s="105"/>
      <c r="AK425" s="55"/>
      <c r="AL425" s="105"/>
      <c r="AM425" s="55"/>
      <c r="AN425" s="105"/>
      <c r="AO425" s="88"/>
      <c r="AP425" s="95">
        <f t="shared" si="248"/>
        <v>0</v>
      </c>
      <c r="AQ425" s="104"/>
      <c r="AR425" s="92"/>
      <c r="AS425" s="89"/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>
        <f t="shared" si="260"/>
        <v>0</v>
      </c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257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/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/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>
        <f t="shared" si="249"/>
        <v>0</v>
      </c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0"/>
      <c r="ET425" s="50"/>
      <c r="EU425" s="50"/>
      <c r="EV425" s="50"/>
      <c r="EW425" s="51"/>
      <c r="EX425" s="52"/>
      <c r="EY425" s="53">
        <f t="shared" si="250"/>
        <v>0</v>
      </c>
      <c r="EZ425" s="51"/>
      <c r="FA425" s="50"/>
      <c r="FB425" s="51"/>
      <c r="FC425" s="52"/>
      <c r="FD425" s="53">
        <f t="shared" si="259"/>
        <v>0</v>
      </c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51"/>
      <c r="FP425" s="52"/>
      <c r="FQ425" s="53">
        <f t="shared" si="255"/>
        <v>0</v>
      </c>
      <c r="FR425" s="153"/>
      <c r="FS425" s="150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/>
      <c r="GE425" s="51"/>
      <c r="GF425" s="50"/>
      <c r="GG425" s="51"/>
      <c r="GH425" s="50"/>
      <c r="GI425" s="51"/>
      <c r="GJ425" s="50"/>
      <c r="GK425" s="51"/>
      <c r="GL425" s="50"/>
      <c r="GM425" s="51"/>
      <c r="GN425" s="52"/>
      <c r="GO425" s="48"/>
      <c r="GP425" s="136"/>
      <c r="GQ425" s="140"/>
      <c r="GR425" s="51"/>
      <c r="GS425" s="50"/>
      <c r="GT425" s="51"/>
      <c r="GU425" s="50"/>
      <c r="GV425" s="129"/>
      <c r="GW425" s="50"/>
      <c r="GX425" s="51"/>
      <c r="GY425" s="50"/>
      <c r="GZ425" s="51"/>
      <c r="HA425" s="50"/>
      <c r="HB425" s="51"/>
      <c r="HC425" s="52"/>
      <c r="HD425" s="48">
        <f t="shared" si="240"/>
        <v>0</v>
      </c>
      <c r="HE425" s="136"/>
      <c r="HF425" s="140"/>
      <c r="HG425" s="51"/>
      <c r="HH425" s="50"/>
      <c r="HI425" s="51"/>
      <c r="HJ425" s="50"/>
      <c r="HK425" s="129"/>
      <c r="HL425" s="50"/>
      <c r="HM425" s="51"/>
      <c r="HN425" s="50"/>
      <c r="HO425" s="51"/>
      <c r="HP425" s="50"/>
      <c r="HQ425" s="51"/>
      <c r="HR425" s="52"/>
      <c r="HS425" s="48">
        <f t="shared" si="253"/>
        <v>0</v>
      </c>
      <c r="HT425" s="136"/>
      <c r="HU425" s="140"/>
      <c r="HV425" s="51"/>
      <c r="HW425" s="50"/>
      <c r="HX425" s="51"/>
      <c r="HY425" s="50"/>
      <c r="HZ425" s="129"/>
      <c r="IA425" s="50"/>
      <c r="IB425" s="51"/>
      <c r="IC425" s="50"/>
      <c r="ID425" s="51"/>
      <c r="IE425" s="50"/>
      <c r="IF425" s="129"/>
      <c r="IG425" s="50"/>
      <c r="IH425" s="129"/>
      <c r="II425" s="50"/>
      <c r="IJ425" s="51"/>
      <c r="IK425" s="52"/>
      <c r="IL425" s="48">
        <f t="shared" si="256"/>
        <v>0</v>
      </c>
      <c r="IM425" s="136"/>
      <c r="IN425" s="140"/>
      <c r="IO425" s="51"/>
      <c r="IP425" s="52"/>
      <c r="IQ425" s="48">
        <f t="shared" si="251"/>
        <v>0</v>
      </c>
      <c r="IR425" s="51"/>
      <c r="IS425" s="52"/>
      <c r="IT425" s="48">
        <f t="shared" si="231"/>
        <v>0</v>
      </c>
      <c r="IU425" s="136"/>
      <c r="IV425" s="140"/>
      <c r="IW425" s="51"/>
      <c r="IX425" s="50"/>
      <c r="IY425" s="129"/>
      <c r="IZ425" s="50"/>
      <c r="JA425" s="129"/>
      <c r="JB425" s="50"/>
      <c r="JC425" s="51"/>
      <c r="JD425" s="50"/>
      <c r="JE425" s="51"/>
      <c r="JF425" s="50"/>
      <c r="JG425" s="51"/>
      <c r="JH425" s="52"/>
      <c r="JI425" s="48">
        <f t="shared" si="254"/>
        <v>0</v>
      </c>
      <c r="JJ425" s="136"/>
      <c r="JK425" s="140"/>
      <c r="JL425" s="129"/>
      <c r="JM425" s="50"/>
      <c r="JN425" s="51"/>
      <c r="JO425" s="52"/>
      <c r="JP425" s="48">
        <f t="shared" si="252"/>
        <v>0</v>
      </c>
      <c r="JQ425" s="51"/>
      <c r="JR425" s="52"/>
    </row>
    <row r="426" spans="1:278" s="112" customFormat="1" ht="15" hidden="1" customHeight="1" x14ac:dyDescent="0.3">
      <c r="A426" s="27"/>
      <c r="B426" s="37">
        <v>6386</v>
      </c>
      <c r="C426" s="30" t="s">
        <v>574</v>
      </c>
      <c r="D426" s="38">
        <v>2006</v>
      </c>
      <c r="E426" s="62">
        <f t="shared" si="245"/>
        <v>0</v>
      </c>
      <c r="F426" s="47" t="s">
        <v>509</v>
      </c>
      <c r="G426" s="47"/>
      <c r="H426" s="47" t="s">
        <v>510</v>
      </c>
      <c r="I426" s="47" t="s">
        <v>511</v>
      </c>
      <c r="J426" s="48">
        <f t="shared" si="232"/>
        <v>0</v>
      </c>
      <c r="K426" s="49"/>
      <c r="L426" s="50"/>
      <c r="M426" s="51"/>
      <c r="N426" s="50"/>
      <c r="O426" s="51"/>
      <c r="P426" s="52"/>
      <c r="Q426" s="48">
        <f t="shared" si="246"/>
        <v>0</v>
      </c>
      <c r="R426" s="49"/>
      <c r="S426" s="52"/>
      <c r="T426" s="48">
        <f t="shared" si="247"/>
        <v>0</v>
      </c>
      <c r="U426" s="49"/>
      <c r="V426" s="50"/>
      <c r="W426" s="51"/>
      <c r="X426" s="52"/>
      <c r="Y426" s="53">
        <f t="shared" si="258"/>
        <v>0</v>
      </c>
      <c r="Z426" s="105"/>
      <c r="AA426" s="55"/>
      <c r="AB426" s="105"/>
      <c r="AC426" s="55"/>
      <c r="AD426" s="105"/>
      <c r="AE426" s="55"/>
      <c r="AF426" s="105"/>
      <c r="AG426" s="55"/>
      <c r="AH426" s="105"/>
      <c r="AI426" s="55"/>
      <c r="AJ426" s="105"/>
      <c r="AK426" s="55"/>
      <c r="AL426" s="105"/>
      <c r="AM426" s="55"/>
      <c r="AN426" s="105"/>
      <c r="AO426" s="88"/>
      <c r="AP426" s="95">
        <f t="shared" si="248"/>
        <v>0</v>
      </c>
      <c r="AQ426" s="104"/>
      <c r="AR426" s="92"/>
      <c r="AS426" s="89">
        <f>AU426+AW426+AY426+BA426+BC426</f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>
        <f t="shared" si="260"/>
        <v>0</v>
      </c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>BS426+BU426+BW426+BY426+CA426+CC426+CE426</f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18">
        <v>8</v>
      </c>
      <c r="CG426" s="111" t="s">
        <v>65</v>
      </c>
      <c r="CH426" s="53">
        <f>CJ426+CL426+CN426+CP426+CR426+CT426</f>
        <v>0</v>
      </c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108"/>
      <c r="CU426" s="53">
        <f>CW426+CY426+DA426+DC426+DE426</f>
        <v>0</v>
      </c>
      <c r="CV426" s="51"/>
      <c r="CW426" s="50"/>
      <c r="CX426" s="51"/>
      <c r="CY426" s="50"/>
      <c r="CZ426" s="51"/>
      <c r="DA426" s="50"/>
      <c r="DB426" s="51"/>
      <c r="DC426" s="50"/>
      <c r="DD426" s="51"/>
      <c r="DE426" s="108"/>
      <c r="DF426" s="53">
        <f t="shared" si="249"/>
        <v>0</v>
      </c>
      <c r="DG426" s="51"/>
      <c r="DH426" s="50"/>
      <c r="DI426" s="51"/>
      <c r="DJ426" s="50"/>
      <c r="DK426" s="51"/>
      <c r="DL426" s="108"/>
      <c r="DM426" s="53">
        <f>DO426+DQ426+DS426+DU426+DW426+DY426+EA426+EC426</f>
        <v>0</v>
      </c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108"/>
      <c r="ED426" s="53">
        <f>EF426+EH426+EJ426+EL426+EN426+EP426+ER426+ET426+EV426+EX426</f>
        <v>0</v>
      </c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0"/>
      <c r="ET426" s="50"/>
      <c r="EU426" s="50"/>
      <c r="EV426" s="50"/>
      <c r="EW426" s="51"/>
      <c r="EX426" s="108"/>
      <c r="EY426" s="53">
        <f t="shared" si="250"/>
        <v>0</v>
      </c>
      <c r="EZ426" s="51"/>
      <c r="FA426" s="50"/>
      <c r="FB426" s="51"/>
      <c r="FC426" s="108"/>
      <c r="FD426" s="53">
        <f t="shared" si="259"/>
        <v>0</v>
      </c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108"/>
      <c r="FQ426" s="53">
        <f t="shared" si="255"/>
        <v>0</v>
      </c>
      <c r="FR426" s="122"/>
      <c r="FS426" s="122"/>
      <c r="FT426" s="51"/>
      <c r="FU426" s="50"/>
      <c r="FV426" s="51"/>
      <c r="FW426" s="50"/>
      <c r="FX426" s="50"/>
      <c r="FY426" s="50"/>
      <c r="FZ426" s="50"/>
      <c r="GA426" s="50"/>
      <c r="GB426" s="51"/>
      <c r="GC426" s="108"/>
      <c r="GD426" s="53">
        <f>GF426+GH426+GJ426+GL426+GN426</f>
        <v>0</v>
      </c>
      <c r="GE426" s="51"/>
      <c r="GF426" s="50"/>
      <c r="GG426" s="51"/>
      <c r="GH426" s="50"/>
      <c r="GI426" s="51"/>
      <c r="GJ426" s="50"/>
      <c r="GK426" s="51"/>
      <c r="GL426" s="50"/>
      <c r="GM426" s="51"/>
      <c r="GN426" s="108"/>
      <c r="GO426" s="48">
        <f>GQ426+GS426+GU426+GW426+GY426+HA426+HC426</f>
        <v>0</v>
      </c>
      <c r="GP426" s="136"/>
      <c r="GQ426" s="140"/>
      <c r="GR426" s="51"/>
      <c r="GS426" s="50"/>
      <c r="GT426" s="51"/>
      <c r="GU426" s="50"/>
      <c r="GV426" s="129"/>
      <c r="GW426" s="50"/>
      <c r="GX426" s="51"/>
      <c r="GY426" s="50"/>
      <c r="GZ426" s="51"/>
      <c r="HA426" s="50"/>
      <c r="HB426" s="51"/>
      <c r="HC426" s="108"/>
      <c r="HD426" s="48">
        <f t="shared" si="240"/>
        <v>0</v>
      </c>
      <c r="HE426" s="136"/>
      <c r="HF426" s="140"/>
      <c r="HG426" s="51"/>
      <c r="HH426" s="50"/>
      <c r="HI426" s="51"/>
      <c r="HJ426" s="50"/>
      <c r="HK426" s="129"/>
      <c r="HL426" s="50"/>
      <c r="HM426" s="51"/>
      <c r="HN426" s="50"/>
      <c r="HO426" s="51"/>
      <c r="HP426" s="50"/>
      <c r="HQ426" s="51"/>
      <c r="HR426" s="108"/>
      <c r="HS426" s="48">
        <f t="shared" si="253"/>
        <v>0</v>
      </c>
      <c r="HT426" s="136"/>
      <c r="HU426" s="140"/>
      <c r="HV426" s="51"/>
      <c r="HW426" s="50"/>
      <c r="HX426" s="51"/>
      <c r="HY426" s="50"/>
      <c r="HZ426" s="129"/>
      <c r="IA426" s="50"/>
      <c r="IB426" s="51"/>
      <c r="IC426" s="50"/>
      <c r="ID426" s="51"/>
      <c r="IE426" s="50"/>
      <c r="IF426" s="129"/>
      <c r="IG426" s="50"/>
      <c r="IH426" s="129"/>
      <c r="II426" s="50"/>
      <c r="IJ426" s="51"/>
      <c r="IK426" s="108"/>
      <c r="IL426" s="48">
        <f t="shared" si="256"/>
        <v>0</v>
      </c>
      <c r="IM426" s="136"/>
      <c r="IN426" s="140"/>
      <c r="IO426" s="51"/>
      <c r="IP426" s="108"/>
      <c r="IQ426" s="48">
        <f t="shared" si="251"/>
        <v>0</v>
      </c>
      <c r="IR426" s="51"/>
      <c r="IS426" s="108"/>
      <c r="IT426" s="48">
        <f t="shared" si="231"/>
        <v>0</v>
      </c>
      <c r="IU426" s="136"/>
      <c r="IV426" s="140"/>
      <c r="IW426" s="51"/>
      <c r="IX426" s="50"/>
      <c r="IY426" s="129"/>
      <c r="IZ426" s="50"/>
      <c r="JA426" s="129"/>
      <c r="JB426" s="50"/>
      <c r="JC426" s="51"/>
      <c r="JD426" s="50"/>
      <c r="JE426" s="51"/>
      <c r="JF426" s="50"/>
      <c r="JG426" s="51"/>
      <c r="JH426" s="108"/>
      <c r="JI426" s="48">
        <f t="shared" si="254"/>
        <v>0</v>
      </c>
      <c r="JJ426" s="136"/>
      <c r="JK426" s="140"/>
      <c r="JL426" s="129"/>
      <c r="JM426" s="50"/>
      <c r="JN426" s="51"/>
      <c r="JO426" s="108"/>
      <c r="JP426" s="48">
        <f t="shared" si="252"/>
        <v>0</v>
      </c>
      <c r="JQ426" s="51"/>
      <c r="JR426" s="108"/>
    </row>
    <row r="427" spans="1:278" s="112" customFormat="1" ht="15" hidden="1" customHeight="1" x14ac:dyDescent="0.3">
      <c r="A427" s="27"/>
      <c r="B427" s="37">
        <v>7442</v>
      </c>
      <c r="C427" s="30" t="s">
        <v>798</v>
      </c>
      <c r="D427" s="38">
        <v>2010</v>
      </c>
      <c r="E427" s="62">
        <f t="shared" si="245"/>
        <v>0</v>
      </c>
      <c r="F427" s="47" t="s">
        <v>799</v>
      </c>
      <c r="G427" s="47"/>
      <c r="H427" s="47" t="s">
        <v>800</v>
      </c>
      <c r="I427" s="47"/>
      <c r="J427" s="48">
        <f t="shared" si="232"/>
        <v>0</v>
      </c>
      <c r="K427" s="49"/>
      <c r="L427" s="50"/>
      <c r="M427" s="51"/>
      <c r="N427" s="50"/>
      <c r="O427" s="51"/>
      <c r="P427" s="52"/>
      <c r="Q427" s="48">
        <f t="shared" si="246"/>
        <v>0</v>
      </c>
      <c r="R427" s="49"/>
      <c r="S427" s="52"/>
      <c r="T427" s="48">
        <f t="shared" si="247"/>
        <v>0</v>
      </c>
      <c r="U427" s="49"/>
      <c r="V427" s="50"/>
      <c r="W427" s="51"/>
      <c r="X427" s="52"/>
      <c r="Y427" s="53">
        <f t="shared" si="258"/>
        <v>0</v>
      </c>
      <c r="Z427" s="105"/>
      <c r="AA427" s="55"/>
      <c r="AB427" s="105"/>
      <c r="AC427" s="55"/>
      <c r="AD427" s="120"/>
      <c r="AE427" s="55"/>
      <c r="AF427" s="105"/>
      <c r="AG427" s="55"/>
      <c r="AH427" s="120"/>
      <c r="AI427" s="55"/>
      <c r="AJ427" s="105"/>
      <c r="AK427" s="55"/>
      <c r="AL427" s="120"/>
      <c r="AM427" s="55"/>
      <c r="AN427" s="120"/>
      <c r="AO427" s="88"/>
      <c r="AP427" s="95">
        <f t="shared" si="248"/>
        <v>0</v>
      </c>
      <c r="AQ427" s="119"/>
      <c r="AR427" s="92"/>
      <c r="AS427" s="89"/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>
        <f t="shared" si="260"/>
        <v>0</v>
      </c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>
        <f t="shared" ref="BQ427:BQ458" si="261">BS427+BU427+BW427+BY427+CA427+CC427+CE427+CG427</f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/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/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>
        <f t="shared" si="249"/>
        <v>0</v>
      </c>
      <c r="DG427" s="51"/>
      <c r="DH427" s="50"/>
      <c r="DI427" s="51"/>
      <c r="DJ427" s="50"/>
      <c r="DK427" s="51"/>
      <c r="DL427" s="52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52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1"/>
      <c r="ET427" s="50"/>
      <c r="EU427" s="51"/>
      <c r="EV427" s="50"/>
      <c r="EW427" s="51"/>
      <c r="EX427" s="52"/>
      <c r="EY427" s="53">
        <f t="shared" si="250"/>
        <v>0</v>
      </c>
      <c r="EZ427" s="51"/>
      <c r="FA427" s="50"/>
      <c r="FB427" s="51"/>
      <c r="FC427" s="52"/>
      <c r="FD427" s="53">
        <f t="shared" si="259"/>
        <v>0</v>
      </c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52"/>
      <c r="FQ427" s="53">
        <f t="shared" si="255"/>
        <v>0</v>
      </c>
      <c r="FR427" s="153"/>
      <c r="FS427" s="150"/>
      <c r="FT427" s="51"/>
      <c r="FU427" s="50"/>
      <c r="FV427" s="51"/>
      <c r="FW427" s="50"/>
      <c r="FX427" s="51"/>
      <c r="FY427" s="50"/>
      <c r="FZ427" s="51"/>
      <c r="GA427" s="50"/>
      <c r="GB427" s="51"/>
      <c r="GC427" s="52"/>
      <c r="GD427" s="53"/>
      <c r="GE427" s="51"/>
      <c r="GF427" s="50"/>
      <c r="GG427" s="51"/>
      <c r="GH427" s="50"/>
      <c r="GI427" s="51"/>
      <c r="GJ427" s="50"/>
      <c r="GK427" s="51"/>
      <c r="GL427" s="50"/>
      <c r="GM427" s="51"/>
      <c r="GN427" s="52"/>
      <c r="GO427" s="48"/>
      <c r="GP427" s="136"/>
      <c r="GQ427" s="140"/>
      <c r="GR427" s="51"/>
      <c r="GS427" s="50"/>
      <c r="GT427" s="51"/>
      <c r="GU427" s="50"/>
      <c r="GV427" s="129"/>
      <c r="GW427" s="50"/>
      <c r="GX427" s="51"/>
      <c r="GY427" s="50"/>
      <c r="GZ427" s="51"/>
      <c r="HA427" s="50"/>
      <c r="HB427" s="51"/>
      <c r="HC427" s="52"/>
      <c r="HD427" s="48">
        <f t="shared" si="240"/>
        <v>0</v>
      </c>
      <c r="HE427" s="136"/>
      <c r="HF427" s="140"/>
      <c r="HG427" s="51"/>
      <c r="HH427" s="50"/>
      <c r="HI427" s="51"/>
      <c r="HJ427" s="50"/>
      <c r="HK427" s="129"/>
      <c r="HL427" s="50"/>
      <c r="HM427" s="51"/>
      <c r="HN427" s="50"/>
      <c r="HO427" s="51"/>
      <c r="HP427" s="50"/>
      <c r="HQ427" s="51"/>
      <c r="HR427" s="52"/>
      <c r="HS427" s="48">
        <f t="shared" si="253"/>
        <v>0</v>
      </c>
      <c r="HT427" s="136"/>
      <c r="HU427" s="140"/>
      <c r="HV427" s="51"/>
      <c r="HW427" s="50"/>
      <c r="HX427" s="51"/>
      <c r="HY427" s="50"/>
      <c r="HZ427" s="129"/>
      <c r="IA427" s="50"/>
      <c r="IB427" s="51"/>
      <c r="IC427" s="50"/>
      <c r="ID427" s="51"/>
      <c r="IE427" s="50"/>
      <c r="IF427" s="129"/>
      <c r="IG427" s="50"/>
      <c r="IH427" s="129"/>
      <c r="II427" s="50"/>
      <c r="IJ427" s="51"/>
      <c r="IK427" s="52"/>
      <c r="IL427" s="48">
        <f t="shared" si="256"/>
        <v>0</v>
      </c>
      <c r="IM427" s="136"/>
      <c r="IN427" s="140"/>
      <c r="IO427" s="51"/>
      <c r="IP427" s="52"/>
      <c r="IQ427" s="48">
        <f t="shared" si="251"/>
        <v>0</v>
      </c>
      <c r="IR427" s="51"/>
      <c r="IS427" s="52"/>
      <c r="IT427" s="48">
        <f t="shared" si="231"/>
        <v>0</v>
      </c>
      <c r="IU427" s="136"/>
      <c r="IV427" s="140"/>
      <c r="IW427" s="51"/>
      <c r="IX427" s="50"/>
      <c r="IY427" s="129"/>
      <c r="IZ427" s="50"/>
      <c r="JA427" s="129"/>
      <c r="JB427" s="50"/>
      <c r="JC427" s="51"/>
      <c r="JD427" s="50"/>
      <c r="JE427" s="51"/>
      <c r="JF427" s="50"/>
      <c r="JG427" s="51"/>
      <c r="JH427" s="52"/>
      <c r="JI427" s="48">
        <f t="shared" si="254"/>
        <v>0</v>
      </c>
      <c r="JJ427" s="136"/>
      <c r="JK427" s="140"/>
      <c r="JL427" s="129"/>
      <c r="JM427" s="50"/>
      <c r="JN427" s="51"/>
      <c r="JO427" s="52"/>
      <c r="JP427" s="48">
        <f t="shared" si="252"/>
        <v>0</v>
      </c>
      <c r="JQ427" s="51"/>
      <c r="JR427" s="52"/>
    </row>
    <row r="428" spans="1:278" s="112" customFormat="1" ht="15" hidden="1" customHeight="1" x14ac:dyDescent="0.3">
      <c r="A428" s="27"/>
      <c r="B428" s="37">
        <v>3233</v>
      </c>
      <c r="C428" s="30" t="s">
        <v>106</v>
      </c>
      <c r="D428" s="39">
        <v>2002</v>
      </c>
      <c r="E428" s="62">
        <f t="shared" si="245"/>
        <v>0</v>
      </c>
      <c r="F428" s="47"/>
      <c r="G428" s="47"/>
      <c r="H428" s="47"/>
      <c r="I428" s="47"/>
      <c r="J428" s="48">
        <f t="shared" si="232"/>
        <v>0</v>
      </c>
      <c r="K428" s="49"/>
      <c r="L428" s="50"/>
      <c r="M428" s="51"/>
      <c r="N428" s="50"/>
      <c r="O428" s="51"/>
      <c r="P428" s="52"/>
      <c r="Q428" s="48">
        <f t="shared" si="246"/>
        <v>0</v>
      </c>
      <c r="R428" s="49"/>
      <c r="S428" s="52"/>
      <c r="T428" s="48">
        <f t="shared" si="247"/>
        <v>0</v>
      </c>
      <c r="U428" s="49"/>
      <c r="V428" s="50"/>
      <c r="W428" s="51"/>
      <c r="X428" s="52"/>
      <c r="Y428" s="53">
        <f t="shared" si="258"/>
        <v>0</v>
      </c>
      <c r="Z428" s="105"/>
      <c r="AA428" s="55"/>
      <c r="AB428" s="105"/>
      <c r="AC428" s="55"/>
      <c r="AD428" s="148"/>
      <c r="AE428" s="55"/>
      <c r="AF428" s="105"/>
      <c r="AG428" s="55"/>
      <c r="AH428" s="105"/>
      <c r="AI428" s="55"/>
      <c r="AJ428" s="105"/>
      <c r="AK428" s="55"/>
      <c r="AL428" s="105"/>
      <c r="AM428" s="55"/>
      <c r="AN428" s="148"/>
      <c r="AO428" s="88"/>
      <c r="AP428" s="95">
        <f t="shared" si="248"/>
        <v>0</v>
      </c>
      <c r="AQ428" s="104"/>
      <c r="AR428" s="92"/>
      <c r="AS428" s="89">
        <f>AU428+AW428+AY428+BA428+BC428</f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>
        <f t="shared" si="260"/>
        <v>0</v>
      </c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261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>CJ428+CL428+CN428+CP428+CR428+CT428</f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>CW428+CY428+DA428+DC428+DE428</f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>
        <f t="shared" si="249"/>
        <v>0</v>
      </c>
      <c r="DG428" s="51"/>
      <c r="DH428" s="50"/>
      <c r="DI428" s="51"/>
      <c r="DJ428" s="50"/>
      <c r="DK428" s="51"/>
      <c r="DL428" s="52"/>
      <c r="DM428" s="53">
        <f>DO428+DQ428+DS428+DU428+DW428+DY428+EA428+EC428</f>
        <v>0</v>
      </c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>
        <f>EF428+EH428+EJ428+EL428+EN428+EP428+ER428+ET428+EV428+EX428</f>
        <v>0</v>
      </c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0"/>
      <c r="ET428" s="50"/>
      <c r="EU428" s="50"/>
      <c r="EV428" s="50"/>
      <c r="EW428" s="51"/>
      <c r="EX428" s="52"/>
      <c r="EY428" s="53">
        <f t="shared" si="250"/>
        <v>0</v>
      </c>
      <c r="EZ428" s="51"/>
      <c r="FA428" s="50"/>
      <c r="FB428" s="51"/>
      <c r="FC428" s="52"/>
      <c r="FD428" s="53">
        <f t="shared" si="259"/>
        <v>0</v>
      </c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>
        <f t="shared" si="255"/>
        <v>0</v>
      </c>
      <c r="FR428" s="122"/>
      <c r="FS428" s="122"/>
      <c r="FT428" s="51"/>
      <c r="FU428" s="50"/>
      <c r="FV428" s="51"/>
      <c r="FW428" s="50"/>
      <c r="FX428" s="50"/>
      <c r="FY428" s="50"/>
      <c r="FZ428" s="50"/>
      <c r="GA428" s="50"/>
      <c r="GB428" s="51"/>
      <c r="GC428" s="52"/>
      <c r="GD428" s="53">
        <f>GF428+GH428+GJ428+GL428+GN428</f>
        <v>0</v>
      </c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>
        <f>GQ428+GS428+GU428+GW428+GY428+HA428+HC428</f>
        <v>0</v>
      </c>
      <c r="GP428" s="136"/>
      <c r="GQ428" s="140"/>
      <c r="GR428" s="51"/>
      <c r="GS428" s="50"/>
      <c r="GT428" s="51"/>
      <c r="GU428" s="50"/>
      <c r="GV428" s="129"/>
      <c r="GW428" s="50"/>
      <c r="GX428" s="51"/>
      <c r="GY428" s="50"/>
      <c r="GZ428" s="51"/>
      <c r="HA428" s="50"/>
      <c r="HB428" s="51"/>
      <c r="HC428" s="52"/>
      <c r="HD428" s="48">
        <f t="shared" si="240"/>
        <v>0</v>
      </c>
      <c r="HE428" s="136"/>
      <c r="HF428" s="140"/>
      <c r="HG428" s="51"/>
      <c r="HH428" s="50"/>
      <c r="HI428" s="51"/>
      <c r="HJ428" s="50"/>
      <c r="HK428" s="129"/>
      <c r="HL428" s="50"/>
      <c r="HM428" s="51"/>
      <c r="HN428" s="50"/>
      <c r="HO428" s="51"/>
      <c r="HP428" s="50"/>
      <c r="HQ428" s="51"/>
      <c r="HR428" s="52"/>
      <c r="HS428" s="48">
        <f t="shared" si="253"/>
        <v>0</v>
      </c>
      <c r="HT428" s="136"/>
      <c r="HU428" s="140"/>
      <c r="HV428" s="51"/>
      <c r="HW428" s="50"/>
      <c r="HX428" s="51"/>
      <c r="HY428" s="50"/>
      <c r="HZ428" s="129"/>
      <c r="IA428" s="50"/>
      <c r="IB428" s="51"/>
      <c r="IC428" s="50"/>
      <c r="ID428" s="51"/>
      <c r="IE428" s="50"/>
      <c r="IF428" s="129"/>
      <c r="IG428" s="50"/>
      <c r="IH428" s="129"/>
      <c r="II428" s="50"/>
      <c r="IJ428" s="51"/>
      <c r="IK428" s="52"/>
      <c r="IL428" s="48">
        <f t="shared" si="256"/>
        <v>0</v>
      </c>
      <c r="IM428" s="136"/>
      <c r="IN428" s="140"/>
      <c r="IO428" s="51"/>
      <c r="IP428" s="52"/>
      <c r="IQ428" s="48">
        <f t="shared" si="251"/>
        <v>0</v>
      </c>
      <c r="IR428" s="51"/>
      <c r="IS428" s="52"/>
      <c r="IT428" s="48">
        <f t="shared" si="231"/>
        <v>0</v>
      </c>
      <c r="IU428" s="136"/>
      <c r="IV428" s="140"/>
      <c r="IW428" s="51"/>
      <c r="IX428" s="50"/>
      <c r="IY428" s="129"/>
      <c r="IZ428" s="50"/>
      <c r="JA428" s="129"/>
      <c r="JB428" s="50"/>
      <c r="JC428" s="51"/>
      <c r="JD428" s="50"/>
      <c r="JE428" s="51"/>
      <c r="JF428" s="50"/>
      <c r="JG428" s="51"/>
      <c r="JH428" s="52"/>
      <c r="JI428" s="48">
        <f t="shared" si="254"/>
        <v>0</v>
      </c>
      <c r="JJ428" s="136"/>
      <c r="JK428" s="140"/>
      <c r="JL428" s="129"/>
      <c r="JM428" s="50"/>
      <c r="JN428" s="51"/>
      <c r="JO428" s="52"/>
      <c r="JP428" s="48">
        <f t="shared" si="252"/>
        <v>0</v>
      </c>
      <c r="JQ428" s="51"/>
      <c r="JR428" s="52"/>
    </row>
    <row r="429" spans="1:278" s="112" customFormat="1" ht="15" hidden="1" customHeight="1" x14ac:dyDescent="0.3">
      <c r="A429" s="27"/>
      <c r="B429" s="37">
        <v>6696</v>
      </c>
      <c r="C429" s="30" t="s">
        <v>214</v>
      </c>
      <c r="D429" s="38">
        <v>2008</v>
      </c>
      <c r="E429" s="62">
        <f t="shared" si="245"/>
        <v>0</v>
      </c>
      <c r="F429" s="47"/>
      <c r="G429" s="47"/>
      <c r="H429" s="47"/>
      <c r="I429" s="47"/>
      <c r="J429" s="48">
        <f t="shared" si="232"/>
        <v>0</v>
      </c>
      <c r="K429" s="49"/>
      <c r="L429" s="50"/>
      <c r="M429" s="51"/>
      <c r="N429" s="50"/>
      <c r="O429" s="51"/>
      <c r="P429" s="52"/>
      <c r="Q429" s="48">
        <f t="shared" si="246"/>
        <v>0</v>
      </c>
      <c r="R429" s="49"/>
      <c r="S429" s="52"/>
      <c r="T429" s="48">
        <f t="shared" si="247"/>
        <v>0</v>
      </c>
      <c r="U429" s="49"/>
      <c r="V429" s="50"/>
      <c r="W429" s="51"/>
      <c r="X429" s="52"/>
      <c r="Y429" s="53">
        <f t="shared" si="258"/>
        <v>0</v>
      </c>
      <c r="Z429" s="105"/>
      <c r="AA429" s="55"/>
      <c r="AB429" s="105"/>
      <c r="AC429" s="55"/>
      <c r="AD429" s="105"/>
      <c r="AE429" s="55"/>
      <c r="AF429" s="105"/>
      <c r="AG429" s="55"/>
      <c r="AH429" s="105"/>
      <c r="AI429" s="55"/>
      <c r="AJ429" s="169"/>
      <c r="AK429" s="55"/>
      <c r="AL429" s="105"/>
      <c r="AM429" s="55"/>
      <c r="AN429" s="105"/>
      <c r="AO429" s="88"/>
      <c r="AP429" s="95">
        <f t="shared" si="248"/>
        <v>0</v>
      </c>
      <c r="AQ429" s="104"/>
      <c r="AR429" s="92"/>
      <c r="AS429" s="89"/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>
        <f t="shared" si="260"/>
        <v>0</v>
      </c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si="261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/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/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>
        <f t="shared" si="249"/>
        <v>0</v>
      </c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0"/>
      <c r="ET429" s="50"/>
      <c r="EU429" s="50"/>
      <c r="EV429" s="50"/>
      <c r="EW429" s="51"/>
      <c r="EX429" s="52"/>
      <c r="EY429" s="53">
        <f t="shared" si="250"/>
        <v>0</v>
      </c>
      <c r="EZ429" s="51"/>
      <c r="FA429" s="50"/>
      <c r="FB429" s="51"/>
      <c r="FC429" s="52"/>
      <c r="FD429" s="53">
        <f t="shared" si="259"/>
        <v>0</v>
      </c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>
        <f t="shared" si="255"/>
        <v>0</v>
      </c>
      <c r="FR429" s="153"/>
      <c r="FS429" s="150"/>
      <c r="FT429" s="51"/>
      <c r="FU429" s="50"/>
      <c r="FV429" s="51"/>
      <c r="FW429" s="50"/>
      <c r="FX429" s="51"/>
      <c r="FY429" s="50"/>
      <c r="FZ429" s="51"/>
      <c r="GA429" s="50"/>
      <c r="GB429" s="51"/>
      <c r="GC429" s="52"/>
      <c r="GD429" s="53"/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/>
      <c r="GP429" s="136"/>
      <c r="GQ429" s="140"/>
      <c r="GR429" s="51"/>
      <c r="GS429" s="50"/>
      <c r="GT429" s="51"/>
      <c r="GU429" s="50"/>
      <c r="GV429" s="129"/>
      <c r="GW429" s="50"/>
      <c r="GX429" s="51"/>
      <c r="GY429" s="50"/>
      <c r="GZ429" s="51"/>
      <c r="HA429" s="50"/>
      <c r="HB429" s="51"/>
      <c r="HC429" s="52"/>
      <c r="HD429" s="48">
        <f t="shared" si="240"/>
        <v>0</v>
      </c>
      <c r="HE429" s="136"/>
      <c r="HF429" s="140"/>
      <c r="HG429" s="51"/>
      <c r="HH429" s="50"/>
      <c r="HI429" s="51"/>
      <c r="HJ429" s="50"/>
      <c r="HK429" s="129"/>
      <c r="HL429" s="50"/>
      <c r="HM429" s="51"/>
      <c r="HN429" s="50"/>
      <c r="HO429" s="51"/>
      <c r="HP429" s="50"/>
      <c r="HQ429" s="51"/>
      <c r="HR429" s="52"/>
      <c r="HS429" s="48">
        <f t="shared" si="253"/>
        <v>0</v>
      </c>
      <c r="HT429" s="136"/>
      <c r="HU429" s="140"/>
      <c r="HV429" s="51"/>
      <c r="HW429" s="50"/>
      <c r="HX429" s="51"/>
      <c r="HY429" s="50"/>
      <c r="HZ429" s="129"/>
      <c r="IA429" s="50"/>
      <c r="IB429" s="51"/>
      <c r="IC429" s="50"/>
      <c r="ID429" s="51"/>
      <c r="IE429" s="50"/>
      <c r="IF429" s="129"/>
      <c r="IG429" s="50"/>
      <c r="IH429" s="129"/>
      <c r="II429" s="50"/>
      <c r="IJ429" s="51"/>
      <c r="IK429" s="52"/>
      <c r="IL429" s="48">
        <f t="shared" si="256"/>
        <v>0</v>
      </c>
      <c r="IM429" s="136"/>
      <c r="IN429" s="140"/>
      <c r="IO429" s="51"/>
      <c r="IP429" s="52"/>
      <c r="IQ429" s="48">
        <f t="shared" si="251"/>
        <v>0</v>
      </c>
      <c r="IR429" s="51"/>
      <c r="IS429" s="52"/>
      <c r="IT429" s="48">
        <f t="shared" si="231"/>
        <v>0</v>
      </c>
      <c r="IU429" s="136"/>
      <c r="IV429" s="140"/>
      <c r="IW429" s="51"/>
      <c r="IX429" s="50"/>
      <c r="IY429" s="129"/>
      <c r="IZ429" s="50"/>
      <c r="JA429" s="129"/>
      <c r="JB429" s="50"/>
      <c r="JC429" s="51"/>
      <c r="JD429" s="50"/>
      <c r="JE429" s="51"/>
      <c r="JF429" s="50"/>
      <c r="JG429" s="51"/>
      <c r="JH429" s="52"/>
      <c r="JI429" s="48">
        <f t="shared" si="254"/>
        <v>0</v>
      </c>
      <c r="JJ429" s="136"/>
      <c r="JK429" s="140"/>
      <c r="JL429" s="129"/>
      <c r="JM429" s="50"/>
      <c r="JN429" s="51"/>
      <c r="JO429" s="52"/>
      <c r="JP429" s="48">
        <f t="shared" si="252"/>
        <v>0</v>
      </c>
      <c r="JQ429" s="51"/>
      <c r="JR429" s="52"/>
    </row>
    <row r="430" spans="1:278" s="112" customFormat="1" ht="15" hidden="1" customHeight="1" x14ac:dyDescent="0.3">
      <c r="A430" s="27"/>
      <c r="B430" s="37">
        <v>7003</v>
      </c>
      <c r="C430" s="30" t="s">
        <v>291</v>
      </c>
      <c r="D430" s="38">
        <v>2009</v>
      </c>
      <c r="E430" s="62">
        <f t="shared" si="245"/>
        <v>0</v>
      </c>
      <c r="F430" s="47" t="s">
        <v>419</v>
      </c>
      <c r="G430" s="47"/>
      <c r="H430" s="47" t="s">
        <v>804</v>
      </c>
      <c r="I430" s="47" t="s">
        <v>805</v>
      </c>
      <c r="J430" s="48">
        <f t="shared" si="232"/>
        <v>0</v>
      </c>
      <c r="K430" s="49"/>
      <c r="L430" s="50"/>
      <c r="M430" s="51"/>
      <c r="N430" s="50"/>
      <c r="O430" s="51"/>
      <c r="P430" s="52"/>
      <c r="Q430" s="48">
        <f t="shared" si="246"/>
        <v>0</v>
      </c>
      <c r="R430" s="49"/>
      <c r="S430" s="52"/>
      <c r="T430" s="48">
        <f t="shared" si="247"/>
        <v>0</v>
      </c>
      <c r="U430" s="49"/>
      <c r="V430" s="50"/>
      <c r="W430" s="51"/>
      <c r="X430" s="52"/>
      <c r="Y430" s="53">
        <f t="shared" si="258"/>
        <v>0</v>
      </c>
      <c r="Z430" s="105"/>
      <c r="AA430" s="55"/>
      <c r="AB430" s="105"/>
      <c r="AC430" s="55"/>
      <c r="AD430" s="148"/>
      <c r="AE430" s="55"/>
      <c r="AF430" s="105"/>
      <c r="AG430" s="55"/>
      <c r="AH430" s="105"/>
      <c r="AI430" s="55"/>
      <c r="AJ430" s="105"/>
      <c r="AK430" s="55"/>
      <c r="AL430" s="114"/>
      <c r="AM430" s="55"/>
      <c r="AN430" s="148"/>
      <c r="AO430" s="88"/>
      <c r="AP430" s="95">
        <f t="shared" si="248"/>
        <v>0</v>
      </c>
      <c r="AQ430" s="104"/>
      <c r="AR430" s="92"/>
      <c r="AS430" s="89"/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>
        <f t="shared" si="260"/>
        <v>0</v>
      </c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261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/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/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>
        <f t="shared" si="249"/>
        <v>0</v>
      </c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1"/>
      <c r="ET430" s="50"/>
      <c r="EU430" s="51"/>
      <c r="EV430" s="50"/>
      <c r="EW430" s="51"/>
      <c r="EX430" s="52"/>
      <c r="EY430" s="53">
        <f t="shared" si="250"/>
        <v>0</v>
      </c>
      <c r="EZ430" s="51"/>
      <c r="FA430" s="50"/>
      <c r="FB430" s="51"/>
      <c r="FC430" s="52"/>
      <c r="FD430" s="53">
        <f t="shared" si="259"/>
        <v>0</v>
      </c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>
        <f t="shared" si="255"/>
        <v>0</v>
      </c>
      <c r="FR430" s="153"/>
      <c r="FS430" s="150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/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/>
      <c r="GP430" s="136"/>
      <c r="GQ430" s="140"/>
      <c r="GR430" s="51"/>
      <c r="GS430" s="50"/>
      <c r="GT430" s="51"/>
      <c r="GU430" s="50"/>
      <c r="GV430" s="129"/>
      <c r="GW430" s="50"/>
      <c r="GX430" s="51"/>
      <c r="GY430" s="50"/>
      <c r="GZ430" s="51"/>
      <c r="HA430" s="50"/>
      <c r="HB430" s="51"/>
      <c r="HC430" s="52"/>
      <c r="HD430" s="48">
        <f t="shared" si="240"/>
        <v>0</v>
      </c>
      <c r="HE430" s="136"/>
      <c r="HF430" s="140"/>
      <c r="HG430" s="51"/>
      <c r="HH430" s="50"/>
      <c r="HI430" s="51"/>
      <c r="HJ430" s="50"/>
      <c r="HK430" s="129"/>
      <c r="HL430" s="50"/>
      <c r="HM430" s="51"/>
      <c r="HN430" s="50"/>
      <c r="HO430" s="51"/>
      <c r="HP430" s="50"/>
      <c r="HQ430" s="51"/>
      <c r="HR430" s="52"/>
      <c r="HS430" s="48">
        <f t="shared" si="253"/>
        <v>0</v>
      </c>
      <c r="HT430" s="136"/>
      <c r="HU430" s="140"/>
      <c r="HV430" s="51"/>
      <c r="HW430" s="50"/>
      <c r="HX430" s="51"/>
      <c r="HY430" s="50"/>
      <c r="HZ430" s="129"/>
      <c r="IA430" s="50"/>
      <c r="IB430" s="51"/>
      <c r="IC430" s="50"/>
      <c r="ID430" s="51"/>
      <c r="IE430" s="50"/>
      <c r="IF430" s="129"/>
      <c r="IG430" s="50"/>
      <c r="IH430" s="129"/>
      <c r="II430" s="50"/>
      <c r="IJ430" s="51"/>
      <c r="IK430" s="52"/>
      <c r="IL430" s="48">
        <f t="shared" si="256"/>
        <v>0</v>
      </c>
      <c r="IM430" s="136"/>
      <c r="IN430" s="140"/>
      <c r="IO430" s="51"/>
      <c r="IP430" s="52"/>
      <c r="IQ430" s="48">
        <f t="shared" si="251"/>
        <v>0</v>
      </c>
      <c r="IR430" s="51"/>
      <c r="IS430" s="52"/>
      <c r="IT430" s="48">
        <f t="shared" si="231"/>
        <v>0</v>
      </c>
      <c r="IU430" s="136"/>
      <c r="IV430" s="140"/>
      <c r="IW430" s="51"/>
      <c r="IX430" s="50"/>
      <c r="IY430" s="129"/>
      <c r="IZ430" s="50"/>
      <c r="JA430" s="129"/>
      <c r="JB430" s="50"/>
      <c r="JC430" s="51"/>
      <c r="JD430" s="50"/>
      <c r="JE430" s="51"/>
      <c r="JF430" s="50"/>
      <c r="JG430" s="51"/>
      <c r="JH430" s="52"/>
      <c r="JI430" s="48">
        <f t="shared" si="254"/>
        <v>0</v>
      </c>
      <c r="JJ430" s="136"/>
      <c r="JK430" s="140"/>
      <c r="JL430" s="129"/>
      <c r="JM430" s="50"/>
      <c r="JN430" s="51"/>
      <c r="JO430" s="52"/>
      <c r="JP430" s="48">
        <f t="shared" si="252"/>
        <v>0</v>
      </c>
      <c r="JQ430" s="51"/>
      <c r="JR430" s="52"/>
    </row>
    <row r="431" spans="1:278" s="112" customFormat="1" ht="15" hidden="1" customHeight="1" x14ac:dyDescent="0.3">
      <c r="A431" s="27"/>
      <c r="B431" s="37">
        <v>9104</v>
      </c>
      <c r="C431" s="30" t="s">
        <v>328</v>
      </c>
      <c r="D431" s="38">
        <v>2006</v>
      </c>
      <c r="E431" s="62">
        <f t="shared" si="245"/>
        <v>0</v>
      </c>
      <c r="F431" s="47"/>
      <c r="G431" s="47"/>
      <c r="H431" s="47"/>
      <c r="I431" s="47"/>
      <c r="J431" s="48">
        <f t="shared" si="232"/>
        <v>0</v>
      </c>
      <c r="K431" s="49"/>
      <c r="L431" s="50"/>
      <c r="M431" s="51"/>
      <c r="N431" s="50"/>
      <c r="O431" s="51"/>
      <c r="P431" s="52"/>
      <c r="Q431" s="48">
        <f t="shared" si="246"/>
        <v>0</v>
      </c>
      <c r="R431" s="49"/>
      <c r="S431" s="52"/>
      <c r="T431" s="48">
        <f t="shared" si="247"/>
        <v>0</v>
      </c>
      <c r="U431" s="49"/>
      <c r="V431" s="50"/>
      <c r="W431" s="51"/>
      <c r="X431" s="52"/>
      <c r="Y431" s="53">
        <f t="shared" si="258"/>
        <v>0</v>
      </c>
      <c r="Z431" s="105"/>
      <c r="AA431" s="55"/>
      <c r="AB431" s="105"/>
      <c r="AC431" s="55"/>
      <c r="AD431" s="105"/>
      <c r="AE431" s="55"/>
      <c r="AF431" s="105"/>
      <c r="AG431" s="55"/>
      <c r="AH431" s="105"/>
      <c r="AI431" s="55"/>
      <c r="AJ431" s="105"/>
      <c r="AK431" s="55"/>
      <c r="AL431" s="105"/>
      <c r="AM431" s="55"/>
      <c r="AN431" s="105"/>
      <c r="AO431" s="88"/>
      <c r="AP431" s="95">
        <f t="shared" si="248"/>
        <v>0</v>
      </c>
      <c r="AQ431" s="104"/>
      <c r="AR431" s="92"/>
      <c r="AS431" s="89">
        <f>AU431+AW431+AY431+BA431+BC431</f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>
        <f t="shared" si="260"/>
        <v>0</v>
      </c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261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>CJ431+CL431+CN431+CP431+CR431+CT431</f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>CW431+CY431+DA431+DC431+DE431</f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>
        <f t="shared" si="249"/>
        <v>0</v>
      </c>
      <c r="DG431" s="51"/>
      <c r="DH431" s="50"/>
      <c r="DI431" s="51"/>
      <c r="DJ431" s="50"/>
      <c r="DK431" s="51"/>
      <c r="DL431" s="52"/>
      <c r="DM431" s="53">
        <f>DO431+DQ431+DS431+DU431+DW431+DY431+EA431+EC431</f>
        <v>0</v>
      </c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>
        <f>EF431+EH431+EJ431+EL431+EN431+EP431+ER431+ET431+EV431+EX431</f>
        <v>0</v>
      </c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0"/>
      <c r="ET431" s="50"/>
      <c r="EU431" s="50"/>
      <c r="EV431" s="50"/>
      <c r="EW431" s="51"/>
      <c r="EX431" s="52"/>
      <c r="EY431" s="53">
        <f t="shared" si="250"/>
        <v>0</v>
      </c>
      <c r="EZ431" s="51"/>
      <c r="FA431" s="50"/>
      <c r="FB431" s="51"/>
      <c r="FC431" s="52"/>
      <c r="FD431" s="53">
        <f t="shared" si="259"/>
        <v>0</v>
      </c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>
        <f t="shared" si="255"/>
        <v>0</v>
      </c>
      <c r="FR431" s="122"/>
      <c r="FS431" s="122"/>
      <c r="FT431" s="51"/>
      <c r="FU431" s="50"/>
      <c r="FV431" s="51"/>
      <c r="FW431" s="50"/>
      <c r="FX431" s="50"/>
      <c r="FY431" s="50"/>
      <c r="FZ431" s="50"/>
      <c r="GA431" s="50"/>
      <c r="GB431" s="51"/>
      <c r="GC431" s="52"/>
      <c r="GD431" s="53">
        <f>GF431+GH431+GJ431+GL431+GN431</f>
        <v>0</v>
      </c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>
        <f>GQ431+GS431+GU431+GW431+GY431+HA431+HC431</f>
        <v>0</v>
      </c>
      <c r="GP431" s="136"/>
      <c r="GQ431" s="140"/>
      <c r="GR431" s="51"/>
      <c r="GS431" s="50"/>
      <c r="GT431" s="51"/>
      <c r="GU431" s="50"/>
      <c r="GV431" s="129"/>
      <c r="GW431" s="50"/>
      <c r="GX431" s="51"/>
      <c r="GY431" s="50"/>
      <c r="GZ431" s="51"/>
      <c r="HA431" s="50"/>
      <c r="HB431" s="51"/>
      <c r="HC431" s="52"/>
      <c r="HD431" s="48">
        <f t="shared" si="240"/>
        <v>0</v>
      </c>
      <c r="HE431" s="136"/>
      <c r="HF431" s="140"/>
      <c r="HG431" s="51"/>
      <c r="HH431" s="50"/>
      <c r="HI431" s="51"/>
      <c r="HJ431" s="50"/>
      <c r="HK431" s="129"/>
      <c r="HL431" s="50"/>
      <c r="HM431" s="51"/>
      <c r="HN431" s="50"/>
      <c r="HO431" s="51"/>
      <c r="HP431" s="50"/>
      <c r="HQ431" s="51"/>
      <c r="HR431" s="52"/>
      <c r="HS431" s="48">
        <f t="shared" si="253"/>
        <v>0</v>
      </c>
      <c r="HT431" s="136"/>
      <c r="HU431" s="140"/>
      <c r="HV431" s="51"/>
      <c r="HW431" s="50"/>
      <c r="HX431" s="51"/>
      <c r="HY431" s="50"/>
      <c r="HZ431" s="129"/>
      <c r="IA431" s="50"/>
      <c r="IB431" s="51"/>
      <c r="IC431" s="50"/>
      <c r="ID431" s="51"/>
      <c r="IE431" s="50"/>
      <c r="IF431" s="129"/>
      <c r="IG431" s="50"/>
      <c r="IH431" s="129"/>
      <c r="II431" s="50"/>
      <c r="IJ431" s="51"/>
      <c r="IK431" s="52"/>
      <c r="IL431" s="48">
        <f t="shared" si="256"/>
        <v>0</v>
      </c>
      <c r="IM431" s="136"/>
      <c r="IN431" s="140"/>
      <c r="IO431" s="51"/>
      <c r="IP431" s="52"/>
      <c r="IQ431" s="48">
        <f t="shared" si="251"/>
        <v>0</v>
      </c>
      <c r="IR431" s="51"/>
      <c r="IS431" s="52"/>
      <c r="IT431" s="48">
        <f t="shared" si="231"/>
        <v>0</v>
      </c>
      <c r="IU431" s="136"/>
      <c r="IV431" s="140"/>
      <c r="IW431" s="51"/>
      <c r="IX431" s="50"/>
      <c r="IY431" s="129"/>
      <c r="IZ431" s="50"/>
      <c r="JA431" s="129"/>
      <c r="JB431" s="50"/>
      <c r="JC431" s="51"/>
      <c r="JD431" s="50"/>
      <c r="JE431" s="51"/>
      <c r="JF431" s="50"/>
      <c r="JG431" s="51"/>
      <c r="JH431" s="52"/>
      <c r="JI431" s="48">
        <f t="shared" si="254"/>
        <v>0</v>
      </c>
      <c r="JJ431" s="136"/>
      <c r="JK431" s="140"/>
      <c r="JL431" s="129"/>
      <c r="JM431" s="50"/>
      <c r="JN431" s="51"/>
      <c r="JO431" s="52"/>
      <c r="JP431" s="48">
        <f t="shared" si="252"/>
        <v>0</v>
      </c>
      <c r="JQ431" s="51"/>
      <c r="JR431" s="52"/>
    </row>
    <row r="432" spans="1:278" s="112" customFormat="1" ht="15" hidden="1" customHeight="1" x14ac:dyDescent="0.3">
      <c r="A432" s="27"/>
      <c r="B432" s="37">
        <v>3763</v>
      </c>
      <c r="C432" s="30" t="s">
        <v>368</v>
      </c>
      <c r="D432" s="38">
        <v>1971</v>
      </c>
      <c r="E432" s="62">
        <f t="shared" si="245"/>
        <v>0</v>
      </c>
      <c r="F432" s="47"/>
      <c r="G432" s="47"/>
      <c r="H432" s="47"/>
      <c r="I432" s="47"/>
      <c r="J432" s="48">
        <f t="shared" si="232"/>
        <v>0</v>
      </c>
      <c r="K432" s="49"/>
      <c r="L432" s="50"/>
      <c r="M432" s="51"/>
      <c r="N432" s="50"/>
      <c r="O432" s="51"/>
      <c r="P432" s="52"/>
      <c r="Q432" s="48">
        <f t="shared" si="246"/>
        <v>0</v>
      </c>
      <c r="R432" s="49"/>
      <c r="S432" s="52"/>
      <c r="T432" s="48">
        <f t="shared" si="247"/>
        <v>0</v>
      </c>
      <c r="U432" s="49"/>
      <c r="V432" s="50"/>
      <c r="W432" s="51"/>
      <c r="X432" s="52"/>
      <c r="Y432" s="53">
        <f t="shared" si="258"/>
        <v>0</v>
      </c>
      <c r="Z432" s="110"/>
      <c r="AA432" s="55"/>
      <c r="AB432" s="105"/>
      <c r="AC432" s="55"/>
      <c r="AD432" s="117"/>
      <c r="AE432" s="55"/>
      <c r="AF432" s="105"/>
      <c r="AG432" s="55"/>
      <c r="AH432" s="105"/>
      <c r="AI432" s="55"/>
      <c r="AJ432" s="114"/>
      <c r="AK432" s="55"/>
      <c r="AL432" s="110"/>
      <c r="AM432" s="55"/>
      <c r="AN432" s="105"/>
      <c r="AO432" s="88"/>
      <c r="AP432" s="95">
        <f t="shared" si="248"/>
        <v>0</v>
      </c>
      <c r="AQ432" s="104"/>
      <c r="AR432" s="92"/>
      <c r="AS432" s="89">
        <f>AU432+AW432+AY432+BA432+BC432</f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 t="shared" si="260"/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261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>CJ432+CL432+CN432+CP432+CR432+CT432</f>
        <v>0</v>
      </c>
      <c r="CI432" s="51"/>
      <c r="CJ432" s="50"/>
      <c r="CK432" s="51"/>
      <c r="CL432" s="50"/>
      <c r="CM432" s="51"/>
      <c r="CN432" s="50"/>
      <c r="CO432" s="50"/>
      <c r="CP432" s="50"/>
      <c r="CQ432" s="51"/>
      <c r="CR432" s="50"/>
      <c r="CS432" s="51"/>
      <c r="CT432" s="52"/>
      <c r="CU432" s="53">
        <f>CW432+CY432+DA432+DC432+DE432</f>
        <v>0</v>
      </c>
      <c r="CV432" s="51"/>
      <c r="CW432" s="50"/>
      <c r="CX432" s="50"/>
      <c r="CY432" s="50"/>
      <c r="CZ432" s="51"/>
      <c r="DA432" s="50"/>
      <c r="DB432" s="51"/>
      <c r="DC432" s="50"/>
      <c r="DD432" s="51"/>
      <c r="DE432" s="52"/>
      <c r="DF432" s="53">
        <f t="shared" si="249"/>
        <v>0</v>
      </c>
      <c r="DG432" s="51"/>
      <c r="DH432" s="50"/>
      <c r="DI432" s="50"/>
      <c r="DJ432" s="50"/>
      <c r="DK432" s="51"/>
      <c r="DL432" s="52"/>
      <c r="DM432" s="53">
        <f>DO432+DQ432+DS432+DU432+DW432+DY432+EA432+EC432</f>
        <v>0</v>
      </c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0"/>
      <c r="DY432" s="50"/>
      <c r="DZ432" s="51"/>
      <c r="EA432" s="50"/>
      <c r="EB432" s="51"/>
      <c r="EC432" s="52"/>
      <c r="ED432" s="53">
        <f>EF432+EH432+EJ432+EL432+EN432+EP432+ER432+ET432+EV432+EX432</f>
        <v>0</v>
      </c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0"/>
      <c r="EP432" s="50"/>
      <c r="EQ432" s="51"/>
      <c r="ER432" s="50"/>
      <c r="ES432" s="50"/>
      <c r="ET432" s="50"/>
      <c r="EU432" s="50"/>
      <c r="EV432" s="50"/>
      <c r="EW432" s="51"/>
      <c r="EX432" s="52"/>
      <c r="EY432" s="53">
        <f t="shared" si="250"/>
        <v>0</v>
      </c>
      <c r="EZ432" s="51"/>
      <c r="FA432" s="50"/>
      <c r="FB432" s="51"/>
      <c r="FC432" s="52"/>
      <c r="FD432" s="53">
        <f t="shared" si="259"/>
        <v>0</v>
      </c>
      <c r="FE432" s="51"/>
      <c r="FF432" s="50"/>
      <c r="FG432" s="51"/>
      <c r="FH432" s="50"/>
      <c r="FI432" s="51"/>
      <c r="FJ432" s="50"/>
      <c r="FK432" s="50"/>
      <c r="FL432" s="50"/>
      <c r="FM432" s="51"/>
      <c r="FN432" s="50"/>
      <c r="FO432" s="51"/>
      <c r="FP432" s="52"/>
      <c r="FQ432" s="53">
        <f t="shared" si="255"/>
        <v>0</v>
      </c>
      <c r="FR432" s="122"/>
      <c r="FS432" s="122"/>
      <c r="FT432" s="51"/>
      <c r="FU432" s="50"/>
      <c r="FV432" s="51"/>
      <c r="FW432" s="50"/>
      <c r="FX432" s="50"/>
      <c r="FY432" s="50"/>
      <c r="FZ432" s="50"/>
      <c r="GA432" s="50"/>
      <c r="GB432" s="51"/>
      <c r="GC432" s="52"/>
      <c r="GD432" s="53">
        <f>GF432+GH432+GJ432+GL432+GN432</f>
        <v>0</v>
      </c>
      <c r="GE432" s="51"/>
      <c r="GF432" s="50"/>
      <c r="GG432" s="51"/>
      <c r="GH432" s="50"/>
      <c r="GI432" s="51"/>
      <c r="GJ432" s="50"/>
      <c r="GK432" s="50"/>
      <c r="GL432" s="50"/>
      <c r="GM432" s="51"/>
      <c r="GN432" s="52"/>
      <c r="GO432" s="48">
        <f>GQ432+GS432+GU432+GW432+GY432+HA432+HC432</f>
        <v>0</v>
      </c>
      <c r="GP432" s="125"/>
      <c r="GQ432" s="125"/>
      <c r="GR432" s="51"/>
      <c r="GS432" s="50"/>
      <c r="GT432" s="51"/>
      <c r="GU432" s="50"/>
      <c r="GV432" s="50"/>
      <c r="GW432" s="50"/>
      <c r="GX432" s="50"/>
      <c r="GY432" s="50"/>
      <c r="GZ432" s="50"/>
      <c r="HA432" s="50"/>
      <c r="HB432" s="51"/>
      <c r="HC432" s="52"/>
      <c r="HD432" s="48">
        <f t="shared" si="240"/>
        <v>0</v>
      </c>
      <c r="HE432" s="125"/>
      <c r="HF432" s="125"/>
      <c r="HG432" s="51"/>
      <c r="HH432" s="50"/>
      <c r="HI432" s="51"/>
      <c r="HJ432" s="50"/>
      <c r="HK432" s="50"/>
      <c r="HL432" s="50"/>
      <c r="HM432" s="50"/>
      <c r="HN432" s="50"/>
      <c r="HO432" s="50"/>
      <c r="HP432" s="50"/>
      <c r="HQ432" s="51"/>
      <c r="HR432" s="52"/>
      <c r="HS432" s="48">
        <f t="shared" si="253"/>
        <v>0</v>
      </c>
      <c r="HT432" s="136"/>
      <c r="HU432" s="140"/>
      <c r="HV432" s="51"/>
      <c r="HW432" s="50"/>
      <c r="HX432" s="51"/>
      <c r="HY432" s="50"/>
      <c r="HZ432" s="51"/>
      <c r="IA432" s="50"/>
      <c r="IB432" s="51"/>
      <c r="IC432" s="50"/>
      <c r="ID432" s="51"/>
      <c r="IE432" s="50"/>
      <c r="IF432" s="129"/>
      <c r="IG432" s="50"/>
      <c r="IH432" s="129"/>
      <c r="II432" s="50"/>
      <c r="IJ432" s="51"/>
      <c r="IK432" s="52"/>
      <c r="IL432" s="48">
        <f t="shared" si="256"/>
        <v>0</v>
      </c>
      <c r="IM432" s="136"/>
      <c r="IN432" s="140"/>
      <c r="IO432" s="51"/>
      <c r="IP432" s="52"/>
      <c r="IQ432" s="48">
        <f t="shared" si="251"/>
        <v>0</v>
      </c>
      <c r="IR432" s="51"/>
      <c r="IS432" s="52"/>
      <c r="IT432" s="48">
        <f t="shared" si="231"/>
        <v>0</v>
      </c>
      <c r="IU432" s="136"/>
      <c r="IV432" s="140"/>
      <c r="IW432" s="51"/>
      <c r="IX432" s="50"/>
      <c r="IY432" s="51"/>
      <c r="IZ432" s="50"/>
      <c r="JA432" s="129"/>
      <c r="JB432" s="50"/>
      <c r="JC432" s="51"/>
      <c r="JD432" s="50"/>
      <c r="JE432" s="51"/>
      <c r="JF432" s="50"/>
      <c r="JG432" s="51"/>
      <c r="JH432" s="52"/>
      <c r="JI432" s="48">
        <f t="shared" si="254"/>
        <v>0</v>
      </c>
      <c r="JJ432" s="136"/>
      <c r="JK432" s="140"/>
      <c r="JL432" s="51"/>
      <c r="JM432" s="50"/>
      <c r="JN432" s="51"/>
      <c r="JO432" s="52"/>
      <c r="JP432" s="48">
        <f t="shared" si="252"/>
        <v>0</v>
      </c>
      <c r="JQ432" s="51"/>
      <c r="JR432" s="52"/>
    </row>
    <row r="433" spans="1:278" s="112" customFormat="1" ht="15" hidden="1" customHeight="1" x14ac:dyDescent="0.3">
      <c r="A433" s="27"/>
      <c r="B433" s="37">
        <v>4167</v>
      </c>
      <c r="C433" s="30" t="s">
        <v>21</v>
      </c>
      <c r="D433" s="39">
        <v>2004</v>
      </c>
      <c r="E433" s="62">
        <f t="shared" si="245"/>
        <v>0</v>
      </c>
      <c r="F433" s="47"/>
      <c r="G433" s="47"/>
      <c r="H433" s="47"/>
      <c r="I433" s="47"/>
      <c r="J433" s="48">
        <f t="shared" si="232"/>
        <v>0</v>
      </c>
      <c r="K433" s="49"/>
      <c r="L433" s="50"/>
      <c r="M433" s="51"/>
      <c r="N433" s="50"/>
      <c r="O433" s="51"/>
      <c r="P433" s="52"/>
      <c r="Q433" s="48">
        <f t="shared" si="246"/>
        <v>0</v>
      </c>
      <c r="R433" s="49"/>
      <c r="S433" s="52"/>
      <c r="T433" s="48">
        <f t="shared" si="247"/>
        <v>0</v>
      </c>
      <c r="U433" s="49"/>
      <c r="V433" s="50"/>
      <c r="W433" s="51"/>
      <c r="X433" s="52"/>
      <c r="Y433" s="53">
        <f t="shared" si="258"/>
        <v>0</v>
      </c>
      <c r="Z433" s="110"/>
      <c r="AA433" s="55"/>
      <c r="AB433" s="110"/>
      <c r="AC433" s="55"/>
      <c r="AD433" s="110"/>
      <c r="AE433" s="55"/>
      <c r="AF433" s="110"/>
      <c r="AG433" s="55"/>
      <c r="AH433" s="110"/>
      <c r="AI433" s="55"/>
      <c r="AJ433" s="110"/>
      <c r="AK433" s="55"/>
      <c r="AL433" s="114"/>
      <c r="AM433" s="55"/>
      <c r="AN433" s="110"/>
      <c r="AO433" s="88"/>
      <c r="AP433" s="95">
        <f t="shared" si="248"/>
        <v>0</v>
      </c>
      <c r="AQ433" s="104"/>
      <c r="AR433" s="92"/>
      <c r="AS433" s="89">
        <f>AU433+AW433+AY433+BA433+BC433</f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>
        <f t="shared" si="260"/>
        <v>0</v>
      </c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261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>CJ433+CL433+CN433+CP433+CR433+CT433</f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>CW433+CY433+DA433+DC433+DE433</f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>
        <f t="shared" si="249"/>
        <v>0</v>
      </c>
      <c r="DG433" s="51"/>
      <c r="DH433" s="50"/>
      <c r="DI433" s="51"/>
      <c r="DJ433" s="50"/>
      <c r="DK433" s="51"/>
      <c r="DL433" s="52"/>
      <c r="DM433" s="53">
        <f>DO433+DQ433+DS433+DU433+DW433+DY433+EA433+EC433</f>
        <v>0</v>
      </c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/>
      <c r="EA433" s="50"/>
      <c r="EB433" s="51"/>
      <c r="EC433" s="52"/>
      <c r="ED433" s="53">
        <f>EF433+EH433+EJ433+EL433+EN433+EP433+ER433+ET433+EV433+EX433</f>
        <v>0</v>
      </c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1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250"/>
        <v>0</v>
      </c>
      <c r="EZ433" s="51"/>
      <c r="FA433" s="50"/>
      <c r="FB433" s="51"/>
      <c r="FC433" s="52"/>
      <c r="FD433" s="53">
        <f t="shared" si="259"/>
        <v>0</v>
      </c>
      <c r="FE433" s="51"/>
      <c r="FF433" s="50"/>
      <c r="FG433" s="51"/>
      <c r="FH433" s="50"/>
      <c r="FI433" s="51"/>
      <c r="FJ433" s="50"/>
      <c r="FK433" s="51"/>
      <c r="FL433" s="50"/>
      <c r="FM433" s="51"/>
      <c r="FN433" s="50"/>
      <c r="FO433" s="51"/>
      <c r="FP433" s="52"/>
      <c r="FQ433" s="53">
        <f t="shared" si="255"/>
        <v>0</v>
      </c>
      <c r="FR433" s="122"/>
      <c r="FS433" s="122"/>
      <c r="FT433" s="51"/>
      <c r="FU433" s="50"/>
      <c r="FV433" s="51"/>
      <c r="FW433" s="50"/>
      <c r="FX433" s="50"/>
      <c r="FY433" s="50"/>
      <c r="FZ433" s="50"/>
      <c r="GA433" s="50"/>
      <c r="GB433" s="51"/>
      <c r="GC433" s="52"/>
      <c r="GD433" s="53">
        <f>GF433+GH433+GJ433+GL433+GN433</f>
        <v>0</v>
      </c>
      <c r="GE433" s="51"/>
      <c r="GF433" s="50"/>
      <c r="GG433" s="51"/>
      <c r="GH433" s="50"/>
      <c r="GI433" s="51"/>
      <c r="GJ433" s="50"/>
      <c r="GK433" s="51"/>
      <c r="GL433" s="50"/>
      <c r="GM433" s="51"/>
      <c r="GN433" s="52"/>
      <c r="GO433" s="48">
        <f>GQ433+GS433+GU433+GW433+GY433+HA433+HC433</f>
        <v>0</v>
      </c>
      <c r="GP433" s="136"/>
      <c r="GQ433" s="140"/>
      <c r="GR433" s="51"/>
      <c r="GS433" s="50"/>
      <c r="GT433" s="51"/>
      <c r="GU433" s="50"/>
      <c r="GV433" s="129"/>
      <c r="GW433" s="50"/>
      <c r="GX433" s="51"/>
      <c r="GY433" s="50"/>
      <c r="GZ433" s="51"/>
      <c r="HA433" s="50"/>
      <c r="HB433" s="51"/>
      <c r="HC433" s="52"/>
      <c r="HD433" s="48">
        <f t="shared" si="240"/>
        <v>0</v>
      </c>
      <c r="HE433" s="136"/>
      <c r="HF433" s="140"/>
      <c r="HG433" s="51"/>
      <c r="HH433" s="50"/>
      <c r="HI433" s="51"/>
      <c r="HJ433" s="50"/>
      <c r="HK433" s="129"/>
      <c r="HL433" s="50"/>
      <c r="HM433" s="51"/>
      <c r="HN433" s="50"/>
      <c r="HO433" s="51"/>
      <c r="HP433" s="50"/>
      <c r="HQ433" s="51"/>
      <c r="HR433" s="52"/>
      <c r="HS433" s="48">
        <f t="shared" si="253"/>
        <v>0</v>
      </c>
      <c r="HT433" s="136"/>
      <c r="HU433" s="140"/>
      <c r="HV433" s="51"/>
      <c r="HW433" s="50"/>
      <c r="HX433" s="51"/>
      <c r="HY433" s="50"/>
      <c r="HZ433" s="129"/>
      <c r="IA433" s="50"/>
      <c r="IB433" s="51"/>
      <c r="IC433" s="50"/>
      <c r="ID433" s="51"/>
      <c r="IE433" s="50"/>
      <c r="IF433" s="129"/>
      <c r="IG433" s="50"/>
      <c r="IH433" s="129"/>
      <c r="II433" s="50"/>
      <c r="IJ433" s="51"/>
      <c r="IK433" s="52"/>
      <c r="IL433" s="48">
        <f t="shared" si="256"/>
        <v>0</v>
      </c>
      <c r="IM433" s="136"/>
      <c r="IN433" s="140"/>
      <c r="IO433" s="51"/>
      <c r="IP433" s="52"/>
      <c r="IQ433" s="48">
        <f t="shared" si="251"/>
        <v>0</v>
      </c>
      <c r="IR433" s="51"/>
      <c r="IS433" s="52"/>
      <c r="IT433" s="48">
        <f t="shared" si="231"/>
        <v>0</v>
      </c>
      <c r="IU433" s="136"/>
      <c r="IV433" s="140"/>
      <c r="IW433" s="51"/>
      <c r="IX433" s="50"/>
      <c r="IY433" s="129"/>
      <c r="IZ433" s="50"/>
      <c r="JA433" s="129"/>
      <c r="JB433" s="50"/>
      <c r="JC433" s="51"/>
      <c r="JD433" s="50"/>
      <c r="JE433" s="51"/>
      <c r="JF433" s="50"/>
      <c r="JG433" s="51"/>
      <c r="JH433" s="52"/>
      <c r="JI433" s="48">
        <f t="shared" si="254"/>
        <v>0</v>
      </c>
      <c r="JJ433" s="136"/>
      <c r="JK433" s="140"/>
      <c r="JL433" s="129"/>
      <c r="JM433" s="50"/>
      <c r="JN433" s="51"/>
      <c r="JO433" s="52"/>
      <c r="JP433" s="48">
        <f t="shared" si="252"/>
        <v>0</v>
      </c>
      <c r="JQ433" s="51"/>
      <c r="JR433" s="52"/>
    </row>
    <row r="434" spans="1:278" s="112" customFormat="1" ht="15" hidden="1" customHeight="1" x14ac:dyDescent="0.3">
      <c r="A434" s="27"/>
      <c r="B434" s="37">
        <v>6635</v>
      </c>
      <c r="C434" s="30" t="s">
        <v>290</v>
      </c>
      <c r="D434" s="38">
        <v>2009</v>
      </c>
      <c r="E434" s="62">
        <f t="shared" si="245"/>
        <v>0</v>
      </c>
      <c r="F434" s="47"/>
      <c r="G434" s="47"/>
      <c r="H434" s="47"/>
      <c r="I434" s="47"/>
      <c r="J434" s="48">
        <f t="shared" si="232"/>
        <v>0</v>
      </c>
      <c r="K434" s="49"/>
      <c r="L434" s="50"/>
      <c r="M434" s="51"/>
      <c r="N434" s="50"/>
      <c r="O434" s="51"/>
      <c r="P434" s="52"/>
      <c r="Q434" s="48">
        <f t="shared" si="246"/>
        <v>0</v>
      </c>
      <c r="R434" s="49"/>
      <c r="S434" s="52"/>
      <c r="T434" s="48">
        <f t="shared" si="247"/>
        <v>0</v>
      </c>
      <c r="U434" s="49"/>
      <c r="V434" s="50"/>
      <c r="W434" s="51"/>
      <c r="X434" s="52"/>
      <c r="Y434" s="53">
        <f t="shared" si="258"/>
        <v>0</v>
      </c>
      <c r="Z434" s="110"/>
      <c r="AA434" s="55"/>
      <c r="AB434" s="110"/>
      <c r="AC434" s="55"/>
      <c r="AD434" s="110"/>
      <c r="AE434" s="55"/>
      <c r="AF434" s="110"/>
      <c r="AG434" s="55"/>
      <c r="AH434" s="110"/>
      <c r="AI434" s="55"/>
      <c r="AJ434" s="110"/>
      <c r="AK434" s="55"/>
      <c r="AL434" s="110"/>
      <c r="AM434" s="55"/>
      <c r="AN434" s="110"/>
      <c r="AO434" s="88"/>
      <c r="AP434" s="95">
        <f t="shared" si="248"/>
        <v>0</v>
      </c>
      <c r="AQ434" s="104"/>
      <c r="AR434" s="92"/>
      <c r="AS434" s="89"/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>
        <f t="shared" si="260"/>
        <v>0</v>
      </c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22"/>
      <c r="BQ434" s="13">
        <f t="shared" si="261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108"/>
      <c r="CH434" s="53"/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108"/>
      <c r="CU434" s="53"/>
      <c r="CV434" s="51"/>
      <c r="CW434" s="50"/>
      <c r="CX434" s="51"/>
      <c r="CY434" s="50"/>
      <c r="CZ434" s="51"/>
      <c r="DA434" s="50"/>
      <c r="DB434" s="51"/>
      <c r="DC434" s="50"/>
      <c r="DD434" s="51"/>
      <c r="DE434" s="108"/>
      <c r="DF434" s="53">
        <f t="shared" si="249"/>
        <v>0</v>
      </c>
      <c r="DG434" s="51"/>
      <c r="DH434" s="50"/>
      <c r="DI434" s="51"/>
      <c r="DJ434" s="50"/>
      <c r="DK434" s="51"/>
      <c r="DL434" s="108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108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51"/>
      <c r="EV434" s="50"/>
      <c r="EW434" s="51"/>
      <c r="EX434" s="108"/>
      <c r="EY434" s="53">
        <f t="shared" si="250"/>
        <v>0</v>
      </c>
      <c r="EZ434" s="51"/>
      <c r="FA434" s="50"/>
      <c r="FB434" s="51"/>
      <c r="FC434" s="108"/>
      <c r="FD434" s="53">
        <f t="shared" si="259"/>
        <v>0</v>
      </c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108"/>
      <c r="FQ434" s="53">
        <f t="shared" si="255"/>
        <v>0</v>
      </c>
      <c r="FR434" s="153"/>
      <c r="FS434" s="150"/>
      <c r="FT434" s="51"/>
      <c r="FU434" s="50"/>
      <c r="FV434" s="51"/>
      <c r="FW434" s="50"/>
      <c r="FX434" s="51"/>
      <c r="FY434" s="50"/>
      <c r="FZ434" s="51"/>
      <c r="GA434" s="50"/>
      <c r="GB434" s="51"/>
      <c r="GC434" s="108"/>
      <c r="GD434" s="53"/>
      <c r="GE434" s="51"/>
      <c r="GF434" s="50"/>
      <c r="GG434" s="51"/>
      <c r="GH434" s="50"/>
      <c r="GI434" s="51"/>
      <c r="GJ434" s="50"/>
      <c r="GK434" s="51"/>
      <c r="GL434" s="50"/>
      <c r="GM434" s="51"/>
      <c r="GN434" s="108"/>
      <c r="GO434" s="48"/>
      <c r="GP434" s="136"/>
      <c r="GQ434" s="140"/>
      <c r="GR434" s="51"/>
      <c r="GS434" s="50"/>
      <c r="GT434" s="51"/>
      <c r="GU434" s="50"/>
      <c r="GV434" s="129"/>
      <c r="GW434" s="50"/>
      <c r="GX434" s="51"/>
      <c r="GY434" s="50"/>
      <c r="GZ434" s="51"/>
      <c r="HA434" s="50"/>
      <c r="HB434" s="51"/>
      <c r="HC434" s="108"/>
      <c r="HD434" s="48">
        <f t="shared" si="240"/>
        <v>0</v>
      </c>
      <c r="HE434" s="136"/>
      <c r="HF434" s="140"/>
      <c r="HG434" s="51"/>
      <c r="HH434" s="50"/>
      <c r="HI434" s="51"/>
      <c r="HJ434" s="50"/>
      <c r="HK434" s="129"/>
      <c r="HL434" s="50"/>
      <c r="HM434" s="51"/>
      <c r="HN434" s="50"/>
      <c r="HO434" s="51"/>
      <c r="HP434" s="50"/>
      <c r="HQ434" s="51"/>
      <c r="HR434" s="108"/>
      <c r="HS434" s="48">
        <f t="shared" si="253"/>
        <v>0</v>
      </c>
      <c r="HT434" s="136"/>
      <c r="HU434" s="140"/>
      <c r="HV434" s="51"/>
      <c r="HW434" s="50"/>
      <c r="HX434" s="51"/>
      <c r="HY434" s="50"/>
      <c r="HZ434" s="129"/>
      <c r="IA434" s="50"/>
      <c r="IB434" s="51"/>
      <c r="IC434" s="50"/>
      <c r="ID434" s="51"/>
      <c r="IE434" s="50"/>
      <c r="IF434" s="129"/>
      <c r="IG434" s="50"/>
      <c r="IH434" s="129"/>
      <c r="II434" s="50"/>
      <c r="IJ434" s="51"/>
      <c r="IK434" s="108"/>
      <c r="IL434" s="48">
        <f t="shared" si="256"/>
        <v>0</v>
      </c>
      <c r="IM434" s="136"/>
      <c r="IN434" s="140"/>
      <c r="IO434" s="51"/>
      <c r="IP434" s="108"/>
      <c r="IQ434" s="48">
        <f t="shared" si="251"/>
        <v>0</v>
      </c>
      <c r="IR434" s="51"/>
      <c r="IS434" s="108"/>
      <c r="IT434" s="48">
        <f t="shared" si="231"/>
        <v>0</v>
      </c>
      <c r="IU434" s="136"/>
      <c r="IV434" s="140"/>
      <c r="IW434" s="51"/>
      <c r="IX434" s="50"/>
      <c r="IY434" s="129"/>
      <c r="IZ434" s="50"/>
      <c r="JA434" s="129"/>
      <c r="JB434" s="50"/>
      <c r="JC434" s="51"/>
      <c r="JD434" s="50"/>
      <c r="JE434" s="51"/>
      <c r="JF434" s="50"/>
      <c r="JG434" s="51"/>
      <c r="JH434" s="108"/>
      <c r="JI434" s="48">
        <f t="shared" si="254"/>
        <v>0</v>
      </c>
      <c r="JJ434" s="136"/>
      <c r="JK434" s="140"/>
      <c r="JL434" s="129"/>
      <c r="JM434" s="50"/>
      <c r="JN434" s="51"/>
      <c r="JO434" s="108"/>
      <c r="JP434" s="48">
        <f t="shared" si="252"/>
        <v>0</v>
      </c>
      <c r="JQ434" s="51"/>
      <c r="JR434" s="108"/>
    </row>
    <row r="435" spans="1:278" s="112" customFormat="1" ht="15" hidden="1" customHeight="1" x14ac:dyDescent="0.3">
      <c r="A435" s="27"/>
      <c r="B435" s="37">
        <v>5984</v>
      </c>
      <c r="C435" s="30" t="s">
        <v>307</v>
      </c>
      <c r="D435" s="38">
        <v>2006</v>
      </c>
      <c r="E435" s="62">
        <f t="shared" si="245"/>
        <v>0</v>
      </c>
      <c r="F435" s="47"/>
      <c r="G435" s="47"/>
      <c r="H435" s="47"/>
      <c r="I435" s="47"/>
      <c r="J435" s="48">
        <f t="shared" si="232"/>
        <v>0</v>
      </c>
      <c r="K435" s="49"/>
      <c r="L435" s="50"/>
      <c r="M435" s="51"/>
      <c r="N435" s="50"/>
      <c r="O435" s="51"/>
      <c r="P435" s="52"/>
      <c r="Q435" s="48">
        <f t="shared" si="246"/>
        <v>0</v>
      </c>
      <c r="R435" s="49"/>
      <c r="S435" s="52"/>
      <c r="T435" s="48">
        <f t="shared" si="247"/>
        <v>0</v>
      </c>
      <c r="U435" s="49"/>
      <c r="V435" s="50"/>
      <c r="W435" s="51"/>
      <c r="X435" s="52"/>
      <c r="Y435" s="53">
        <f t="shared" si="258"/>
        <v>0</v>
      </c>
      <c r="Z435" s="110"/>
      <c r="AA435" s="55"/>
      <c r="AB435" s="110"/>
      <c r="AC435" s="55"/>
      <c r="AD435" s="110"/>
      <c r="AE435" s="55"/>
      <c r="AF435" s="110"/>
      <c r="AG435" s="55"/>
      <c r="AH435" s="110"/>
      <c r="AI435" s="55"/>
      <c r="AJ435" s="110"/>
      <c r="AK435" s="55"/>
      <c r="AL435" s="110"/>
      <c r="AM435" s="55"/>
      <c r="AN435" s="110"/>
      <c r="AO435" s="88"/>
      <c r="AP435" s="95">
        <f t="shared" si="248"/>
        <v>0</v>
      </c>
      <c r="AQ435" s="104"/>
      <c r="AR435" s="92"/>
      <c r="AS435" s="89">
        <f>AU435+AW435+AY435+BA435+BC435</f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>
        <f t="shared" si="260"/>
        <v>0</v>
      </c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261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>
        <f>CJ435+CL435+CN435+CP435+CR435+CT435</f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>
        <f>CW435+CY435+DA435+DC435+DE435</f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>
        <f t="shared" si="249"/>
        <v>0</v>
      </c>
      <c r="DG435" s="51"/>
      <c r="DH435" s="50"/>
      <c r="DI435" s="51"/>
      <c r="DJ435" s="50"/>
      <c r="DK435" s="51"/>
      <c r="DL435" s="52"/>
      <c r="DM435" s="53">
        <f>DO435+DQ435+DS435+DU435+DW435+DY435+EA435+EC435</f>
        <v>0</v>
      </c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52"/>
      <c r="ED435" s="53">
        <f>EF435+EH435+EJ435+EL435+EN435+EP435+ER435+ET435+EV435+EX435</f>
        <v>0</v>
      </c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0"/>
      <c r="ET435" s="50"/>
      <c r="EU435" s="50"/>
      <c r="EV435" s="50"/>
      <c r="EW435" s="51"/>
      <c r="EX435" s="52"/>
      <c r="EY435" s="53">
        <f t="shared" si="250"/>
        <v>0</v>
      </c>
      <c r="EZ435" s="51"/>
      <c r="FA435" s="50"/>
      <c r="FB435" s="51"/>
      <c r="FC435" s="52"/>
      <c r="FD435" s="53">
        <f t="shared" si="259"/>
        <v>0</v>
      </c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52"/>
      <c r="FQ435" s="53">
        <f t="shared" ref="FQ435:FQ466" si="262">FS435+FU435+FW435+FY435+GA435+GC435</f>
        <v>0</v>
      </c>
      <c r="FR435" s="122"/>
      <c r="FS435" s="122"/>
      <c r="FT435" s="51"/>
      <c r="FU435" s="50"/>
      <c r="FV435" s="51"/>
      <c r="FW435" s="50"/>
      <c r="FX435" s="50"/>
      <c r="FY435" s="50"/>
      <c r="FZ435" s="50"/>
      <c r="GA435" s="50"/>
      <c r="GB435" s="51"/>
      <c r="GC435" s="52"/>
      <c r="GD435" s="53">
        <f>GF435+GH435+GJ435+GL435+GN435</f>
        <v>0</v>
      </c>
      <c r="GE435" s="51"/>
      <c r="GF435" s="50"/>
      <c r="GG435" s="51"/>
      <c r="GH435" s="50"/>
      <c r="GI435" s="51"/>
      <c r="GJ435" s="50"/>
      <c r="GK435" s="51"/>
      <c r="GL435" s="50"/>
      <c r="GM435" s="51"/>
      <c r="GN435" s="52"/>
      <c r="GO435" s="48">
        <f>GQ435+GS435+GU435+GW435+GY435+HA435+HC435</f>
        <v>0</v>
      </c>
      <c r="GP435" s="136"/>
      <c r="GQ435" s="140"/>
      <c r="GR435" s="51"/>
      <c r="GS435" s="50"/>
      <c r="GT435" s="51"/>
      <c r="GU435" s="50"/>
      <c r="GV435" s="129"/>
      <c r="GW435" s="50"/>
      <c r="GX435" s="51"/>
      <c r="GY435" s="50"/>
      <c r="GZ435" s="51"/>
      <c r="HA435" s="50"/>
      <c r="HB435" s="51"/>
      <c r="HC435" s="52"/>
      <c r="HD435" s="48">
        <f t="shared" si="240"/>
        <v>0</v>
      </c>
      <c r="HE435" s="136"/>
      <c r="HF435" s="140"/>
      <c r="HG435" s="51"/>
      <c r="HH435" s="50"/>
      <c r="HI435" s="51"/>
      <c r="HJ435" s="50"/>
      <c r="HK435" s="129"/>
      <c r="HL435" s="50"/>
      <c r="HM435" s="51"/>
      <c r="HN435" s="50"/>
      <c r="HO435" s="51"/>
      <c r="HP435" s="50"/>
      <c r="HQ435" s="51"/>
      <c r="HR435" s="52"/>
      <c r="HS435" s="48">
        <f t="shared" si="253"/>
        <v>0</v>
      </c>
      <c r="HT435" s="136"/>
      <c r="HU435" s="140"/>
      <c r="HV435" s="51"/>
      <c r="HW435" s="50"/>
      <c r="HX435" s="51"/>
      <c r="HY435" s="50"/>
      <c r="HZ435" s="129"/>
      <c r="IA435" s="50"/>
      <c r="IB435" s="51"/>
      <c r="IC435" s="50"/>
      <c r="ID435" s="51"/>
      <c r="IE435" s="50"/>
      <c r="IF435" s="129"/>
      <c r="IG435" s="50"/>
      <c r="IH435" s="129"/>
      <c r="II435" s="50"/>
      <c r="IJ435" s="51"/>
      <c r="IK435" s="52"/>
      <c r="IL435" s="48">
        <f t="shared" si="256"/>
        <v>0</v>
      </c>
      <c r="IM435" s="136"/>
      <c r="IN435" s="140"/>
      <c r="IO435" s="51"/>
      <c r="IP435" s="52"/>
      <c r="IQ435" s="48">
        <f t="shared" si="251"/>
        <v>0</v>
      </c>
      <c r="IR435" s="51"/>
      <c r="IS435" s="52"/>
      <c r="IT435" s="48">
        <f t="shared" si="231"/>
        <v>0</v>
      </c>
      <c r="IU435" s="136"/>
      <c r="IV435" s="140"/>
      <c r="IW435" s="51"/>
      <c r="IX435" s="50"/>
      <c r="IY435" s="129"/>
      <c r="IZ435" s="50"/>
      <c r="JA435" s="129"/>
      <c r="JB435" s="50"/>
      <c r="JC435" s="51"/>
      <c r="JD435" s="50"/>
      <c r="JE435" s="51"/>
      <c r="JF435" s="50"/>
      <c r="JG435" s="51"/>
      <c r="JH435" s="52"/>
      <c r="JI435" s="48">
        <f t="shared" si="254"/>
        <v>0</v>
      </c>
      <c r="JJ435" s="136"/>
      <c r="JK435" s="140"/>
      <c r="JL435" s="129"/>
      <c r="JM435" s="50"/>
      <c r="JN435" s="51"/>
      <c r="JO435" s="52"/>
      <c r="JP435" s="48">
        <f t="shared" si="252"/>
        <v>0</v>
      </c>
      <c r="JQ435" s="51"/>
      <c r="JR435" s="52"/>
    </row>
    <row r="436" spans="1:278" s="112" customFormat="1" ht="15" hidden="1" customHeight="1" x14ac:dyDescent="0.3">
      <c r="A436" s="27"/>
      <c r="B436" s="37">
        <v>9622</v>
      </c>
      <c r="C436" s="30" t="s">
        <v>816</v>
      </c>
      <c r="D436" s="38">
        <v>2009</v>
      </c>
      <c r="E436" s="62">
        <f t="shared" si="245"/>
        <v>0</v>
      </c>
      <c r="F436" s="47" t="s">
        <v>416</v>
      </c>
      <c r="G436" s="47"/>
      <c r="H436" s="47" t="s">
        <v>764</v>
      </c>
      <c r="I436" s="47" t="s">
        <v>817</v>
      </c>
      <c r="J436" s="48">
        <f t="shared" si="232"/>
        <v>0</v>
      </c>
      <c r="K436" s="49"/>
      <c r="L436" s="50"/>
      <c r="M436" s="51"/>
      <c r="N436" s="50"/>
      <c r="O436" s="51"/>
      <c r="P436" s="52"/>
      <c r="Q436" s="48">
        <f t="shared" si="246"/>
        <v>0</v>
      </c>
      <c r="R436" s="49"/>
      <c r="S436" s="52"/>
      <c r="T436" s="48">
        <f t="shared" si="247"/>
        <v>0</v>
      </c>
      <c r="U436" s="49"/>
      <c r="V436" s="50"/>
      <c r="W436" s="51"/>
      <c r="X436" s="52"/>
      <c r="Y436" s="53">
        <f t="shared" si="258"/>
        <v>0</v>
      </c>
      <c r="Z436" s="110"/>
      <c r="AA436" s="55"/>
      <c r="AB436" s="110"/>
      <c r="AC436" s="55"/>
      <c r="AD436" s="110"/>
      <c r="AE436" s="55"/>
      <c r="AF436" s="110"/>
      <c r="AG436" s="55"/>
      <c r="AH436" s="110"/>
      <c r="AI436" s="55"/>
      <c r="AJ436" s="110"/>
      <c r="AK436" s="55"/>
      <c r="AL436" s="110"/>
      <c r="AM436" s="55"/>
      <c r="AN436" s="110"/>
      <c r="AO436" s="88"/>
      <c r="AP436" s="95">
        <f t="shared" si="248"/>
        <v>0</v>
      </c>
      <c r="AQ436" s="104"/>
      <c r="AR436" s="92"/>
      <c r="AS436" s="89"/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>
        <f t="shared" si="260"/>
        <v>0</v>
      </c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261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/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/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>
        <f t="shared" si="249"/>
        <v>0</v>
      </c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1"/>
      <c r="ET436" s="50"/>
      <c r="EU436" s="51"/>
      <c r="EV436" s="50"/>
      <c r="EW436" s="51"/>
      <c r="EX436" s="52"/>
      <c r="EY436" s="53">
        <f t="shared" si="250"/>
        <v>0</v>
      </c>
      <c r="EZ436" s="51"/>
      <c r="FA436" s="50"/>
      <c r="FB436" s="51"/>
      <c r="FC436" s="52"/>
      <c r="FD436" s="53">
        <f t="shared" si="259"/>
        <v>0</v>
      </c>
      <c r="FE436" s="51"/>
      <c r="FF436" s="50"/>
      <c r="FG436" s="51"/>
      <c r="FH436" s="50"/>
      <c r="FI436" s="51"/>
      <c r="FJ436" s="50"/>
      <c r="FK436" s="51"/>
      <c r="FL436" s="50"/>
      <c r="FM436" s="51"/>
      <c r="FN436" s="50"/>
      <c r="FO436" s="51"/>
      <c r="FP436" s="52"/>
      <c r="FQ436" s="53">
        <f t="shared" si="262"/>
        <v>0</v>
      </c>
      <c r="FR436" s="153"/>
      <c r="FS436" s="150"/>
      <c r="FT436" s="51"/>
      <c r="FU436" s="50"/>
      <c r="FV436" s="51"/>
      <c r="FW436" s="50"/>
      <c r="FX436" s="51"/>
      <c r="FY436" s="50"/>
      <c r="FZ436" s="51"/>
      <c r="GA436" s="50"/>
      <c r="GB436" s="51"/>
      <c r="GC436" s="52"/>
      <c r="GD436" s="53"/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/>
      <c r="GP436" s="136"/>
      <c r="GQ436" s="140"/>
      <c r="GR436" s="51"/>
      <c r="GS436" s="50"/>
      <c r="GT436" s="51"/>
      <c r="GU436" s="50"/>
      <c r="GV436" s="129"/>
      <c r="GW436" s="50"/>
      <c r="GX436" s="51"/>
      <c r="GY436" s="50"/>
      <c r="GZ436" s="51"/>
      <c r="HA436" s="50"/>
      <c r="HB436" s="51"/>
      <c r="HC436" s="52"/>
      <c r="HD436" s="48">
        <f t="shared" si="240"/>
        <v>0</v>
      </c>
      <c r="HE436" s="136"/>
      <c r="HF436" s="140"/>
      <c r="HG436" s="51"/>
      <c r="HH436" s="50"/>
      <c r="HI436" s="51"/>
      <c r="HJ436" s="50"/>
      <c r="HK436" s="129"/>
      <c r="HL436" s="50"/>
      <c r="HM436" s="51"/>
      <c r="HN436" s="50"/>
      <c r="HO436" s="51"/>
      <c r="HP436" s="50"/>
      <c r="HQ436" s="51"/>
      <c r="HR436" s="52"/>
      <c r="HS436" s="48">
        <f t="shared" si="253"/>
        <v>0</v>
      </c>
      <c r="HT436" s="136"/>
      <c r="HU436" s="140"/>
      <c r="HV436" s="51"/>
      <c r="HW436" s="50"/>
      <c r="HX436" s="51"/>
      <c r="HY436" s="50"/>
      <c r="HZ436" s="129"/>
      <c r="IA436" s="50"/>
      <c r="IB436" s="51"/>
      <c r="IC436" s="50"/>
      <c r="ID436" s="51"/>
      <c r="IE436" s="50"/>
      <c r="IF436" s="129"/>
      <c r="IG436" s="50"/>
      <c r="IH436" s="129"/>
      <c r="II436" s="50"/>
      <c r="IJ436" s="51"/>
      <c r="IK436" s="52"/>
      <c r="IL436" s="48">
        <f t="shared" si="256"/>
        <v>0</v>
      </c>
      <c r="IM436" s="136"/>
      <c r="IN436" s="140"/>
      <c r="IO436" s="51"/>
      <c r="IP436" s="52"/>
      <c r="IQ436" s="48">
        <f t="shared" si="251"/>
        <v>0</v>
      </c>
      <c r="IR436" s="51"/>
      <c r="IS436" s="52"/>
      <c r="IT436" s="48">
        <f t="shared" si="231"/>
        <v>0</v>
      </c>
      <c r="IU436" s="136"/>
      <c r="IV436" s="140"/>
      <c r="IW436" s="51"/>
      <c r="IX436" s="50"/>
      <c r="IY436" s="129"/>
      <c r="IZ436" s="50"/>
      <c r="JA436" s="129"/>
      <c r="JB436" s="50"/>
      <c r="JC436" s="51"/>
      <c r="JD436" s="50"/>
      <c r="JE436" s="51"/>
      <c r="JF436" s="50"/>
      <c r="JG436" s="51"/>
      <c r="JH436" s="52"/>
      <c r="JI436" s="48">
        <f t="shared" si="254"/>
        <v>0</v>
      </c>
      <c r="JJ436" s="136"/>
      <c r="JK436" s="140"/>
      <c r="JL436" s="129"/>
      <c r="JM436" s="50"/>
      <c r="JN436" s="51"/>
      <c r="JO436" s="52"/>
      <c r="JP436" s="48">
        <f t="shared" si="252"/>
        <v>0</v>
      </c>
      <c r="JQ436" s="51"/>
      <c r="JR436" s="52"/>
    </row>
    <row r="437" spans="1:278" s="112" customFormat="1" ht="15" hidden="1" customHeight="1" x14ac:dyDescent="0.3">
      <c r="A437" s="27"/>
      <c r="B437" s="37">
        <v>5731</v>
      </c>
      <c r="C437" s="30" t="s">
        <v>318</v>
      </c>
      <c r="D437" s="38">
        <v>2005</v>
      </c>
      <c r="E437" s="62">
        <f t="shared" si="245"/>
        <v>0</v>
      </c>
      <c r="F437" s="47"/>
      <c r="G437" s="47"/>
      <c r="H437" s="47"/>
      <c r="I437" s="47"/>
      <c r="J437" s="48">
        <f t="shared" si="232"/>
        <v>0</v>
      </c>
      <c r="K437" s="49"/>
      <c r="L437" s="50"/>
      <c r="M437" s="51"/>
      <c r="N437" s="50"/>
      <c r="O437" s="51"/>
      <c r="P437" s="52"/>
      <c r="Q437" s="48">
        <f t="shared" si="246"/>
        <v>0</v>
      </c>
      <c r="R437" s="49"/>
      <c r="S437" s="52"/>
      <c r="T437" s="48">
        <f t="shared" si="247"/>
        <v>0</v>
      </c>
      <c r="U437" s="49"/>
      <c r="V437" s="50"/>
      <c r="W437" s="51"/>
      <c r="X437" s="52"/>
      <c r="Y437" s="53">
        <f t="shared" si="258"/>
        <v>0</v>
      </c>
      <c r="Z437" s="110"/>
      <c r="AA437" s="55"/>
      <c r="AB437" s="110"/>
      <c r="AC437" s="55"/>
      <c r="AD437" s="120"/>
      <c r="AE437" s="55"/>
      <c r="AF437" s="110"/>
      <c r="AG437" s="55"/>
      <c r="AH437" s="110"/>
      <c r="AI437" s="55"/>
      <c r="AJ437" s="110"/>
      <c r="AK437" s="55"/>
      <c r="AL437" s="110"/>
      <c r="AM437" s="55"/>
      <c r="AN437" s="110"/>
      <c r="AO437" s="88"/>
      <c r="AP437" s="95">
        <f t="shared" si="248"/>
        <v>0</v>
      </c>
      <c r="AQ437" s="104"/>
      <c r="AR437" s="92"/>
      <c r="AS437" s="89">
        <f>AU437+AW437+AY437+BA437+BC437</f>
        <v>0</v>
      </c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>
        <f t="shared" si="260"/>
        <v>0</v>
      </c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261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>
        <f>CJ437+CL437+CN437+CP437+CR437+CT437</f>
        <v>0</v>
      </c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>
        <f>CW437+CY437+DA437+DC437+DE437</f>
        <v>0</v>
      </c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>
        <f t="shared" si="249"/>
        <v>0</v>
      </c>
      <c r="DG437" s="51"/>
      <c r="DH437" s="50"/>
      <c r="DI437" s="51"/>
      <c r="DJ437" s="50"/>
      <c r="DK437" s="51"/>
      <c r="DL437" s="52"/>
      <c r="DM437" s="53">
        <f>DO437+DQ437+DS437+DU437+DW437+DY437+EA437+EC437</f>
        <v>0</v>
      </c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>
        <f>EF437+EH437+EJ437+EL437+EN437+EP437+ER437+ET437+EV437+EX437</f>
        <v>0</v>
      </c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250"/>
        <v>0</v>
      </c>
      <c r="EZ437" s="51"/>
      <c r="FA437" s="50"/>
      <c r="FB437" s="51"/>
      <c r="FC437" s="52"/>
      <c r="FD437" s="53">
        <f t="shared" si="259"/>
        <v>0</v>
      </c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>
        <f t="shared" si="262"/>
        <v>0</v>
      </c>
      <c r="FR437" s="122"/>
      <c r="FS437" s="122"/>
      <c r="FT437" s="51"/>
      <c r="FU437" s="50"/>
      <c r="FV437" s="51"/>
      <c r="FW437" s="50"/>
      <c r="FX437" s="50"/>
      <c r="FY437" s="50"/>
      <c r="FZ437" s="50"/>
      <c r="GA437" s="50"/>
      <c r="GB437" s="51"/>
      <c r="GC437" s="52"/>
      <c r="GD437" s="53">
        <f>GF437+GH437+GJ437+GL437+GN437</f>
        <v>0</v>
      </c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>
        <f>GQ437+GS437+GU437+GW437+GY437+HA437+HC437</f>
        <v>0</v>
      </c>
      <c r="GP437" s="136"/>
      <c r="GQ437" s="140"/>
      <c r="GR437" s="51"/>
      <c r="GS437" s="50"/>
      <c r="GT437" s="51"/>
      <c r="GU437" s="50"/>
      <c r="GV437" s="129"/>
      <c r="GW437" s="50"/>
      <c r="GX437" s="51"/>
      <c r="GY437" s="50"/>
      <c r="GZ437" s="51"/>
      <c r="HA437" s="50"/>
      <c r="HB437" s="51"/>
      <c r="HC437" s="52"/>
      <c r="HD437" s="48">
        <f t="shared" si="240"/>
        <v>0</v>
      </c>
      <c r="HE437" s="136"/>
      <c r="HF437" s="140"/>
      <c r="HG437" s="51"/>
      <c r="HH437" s="50"/>
      <c r="HI437" s="51"/>
      <c r="HJ437" s="50"/>
      <c r="HK437" s="129"/>
      <c r="HL437" s="50"/>
      <c r="HM437" s="51"/>
      <c r="HN437" s="50"/>
      <c r="HO437" s="51"/>
      <c r="HP437" s="50"/>
      <c r="HQ437" s="51"/>
      <c r="HR437" s="52"/>
      <c r="HS437" s="48">
        <f t="shared" si="253"/>
        <v>0</v>
      </c>
      <c r="HT437" s="136"/>
      <c r="HU437" s="140"/>
      <c r="HV437" s="51"/>
      <c r="HW437" s="50"/>
      <c r="HX437" s="51"/>
      <c r="HY437" s="50"/>
      <c r="HZ437" s="129"/>
      <c r="IA437" s="50"/>
      <c r="IB437" s="51"/>
      <c r="IC437" s="50"/>
      <c r="ID437" s="51"/>
      <c r="IE437" s="50"/>
      <c r="IF437" s="129"/>
      <c r="IG437" s="50"/>
      <c r="IH437" s="129"/>
      <c r="II437" s="50"/>
      <c r="IJ437" s="51"/>
      <c r="IK437" s="52"/>
      <c r="IL437" s="48">
        <f t="shared" si="256"/>
        <v>0</v>
      </c>
      <c r="IM437" s="136"/>
      <c r="IN437" s="140"/>
      <c r="IO437" s="51"/>
      <c r="IP437" s="52"/>
      <c r="IQ437" s="48">
        <f t="shared" si="251"/>
        <v>0</v>
      </c>
      <c r="IR437" s="51"/>
      <c r="IS437" s="52"/>
      <c r="IT437" s="48">
        <f t="shared" ref="IT437:IT500" si="263">IV437+IX437+IZ437+JB437+JD437+JF437+JH437</f>
        <v>0</v>
      </c>
      <c r="IU437" s="136"/>
      <c r="IV437" s="140"/>
      <c r="IW437" s="51"/>
      <c r="IX437" s="50"/>
      <c r="IY437" s="129"/>
      <c r="IZ437" s="50"/>
      <c r="JA437" s="129"/>
      <c r="JB437" s="50"/>
      <c r="JC437" s="51"/>
      <c r="JD437" s="50"/>
      <c r="JE437" s="51"/>
      <c r="JF437" s="50"/>
      <c r="JG437" s="51"/>
      <c r="JH437" s="52"/>
      <c r="JI437" s="48">
        <f t="shared" si="254"/>
        <v>0</v>
      </c>
      <c r="JJ437" s="136"/>
      <c r="JK437" s="140"/>
      <c r="JL437" s="129"/>
      <c r="JM437" s="50"/>
      <c r="JN437" s="51"/>
      <c r="JO437" s="52"/>
      <c r="JP437" s="48">
        <f t="shared" si="252"/>
        <v>0</v>
      </c>
      <c r="JQ437" s="51"/>
      <c r="JR437" s="52"/>
    </row>
    <row r="438" spans="1:278" s="112" customFormat="1" ht="15" hidden="1" customHeight="1" x14ac:dyDescent="0.3">
      <c r="A438" s="27"/>
      <c r="B438" s="37">
        <v>6388</v>
      </c>
      <c r="C438" s="30" t="s">
        <v>271</v>
      </c>
      <c r="D438" s="38">
        <v>2009</v>
      </c>
      <c r="E438" s="62">
        <f t="shared" si="245"/>
        <v>0</v>
      </c>
      <c r="F438" s="47" t="s">
        <v>414</v>
      </c>
      <c r="G438" s="47"/>
      <c r="H438" s="47" t="s">
        <v>458</v>
      </c>
      <c r="I438" s="47" t="s">
        <v>459</v>
      </c>
      <c r="J438" s="48">
        <f t="shared" ref="J438:J501" si="264">L438+N438+P438</f>
        <v>0</v>
      </c>
      <c r="K438" s="49"/>
      <c r="L438" s="50"/>
      <c r="M438" s="51"/>
      <c r="N438" s="50"/>
      <c r="O438" s="51"/>
      <c r="P438" s="52"/>
      <c r="Q438" s="48">
        <f t="shared" si="246"/>
        <v>0</v>
      </c>
      <c r="R438" s="49"/>
      <c r="S438" s="52"/>
      <c r="T438" s="48">
        <f t="shared" si="247"/>
        <v>0</v>
      </c>
      <c r="U438" s="49"/>
      <c r="V438" s="50"/>
      <c r="W438" s="51"/>
      <c r="X438" s="52"/>
      <c r="Y438" s="53">
        <f t="shared" si="258"/>
        <v>0</v>
      </c>
      <c r="Z438" s="167"/>
      <c r="AA438" s="55"/>
      <c r="AB438" s="167"/>
      <c r="AC438" s="55"/>
      <c r="AD438" s="167"/>
      <c r="AE438" s="55"/>
      <c r="AF438" s="167"/>
      <c r="AG438" s="55"/>
      <c r="AH438" s="167"/>
      <c r="AI438" s="55"/>
      <c r="AJ438" s="167"/>
      <c r="AK438" s="55"/>
      <c r="AL438" s="117"/>
      <c r="AM438" s="55"/>
      <c r="AN438" s="167"/>
      <c r="AO438" s="88"/>
      <c r="AP438" s="95">
        <f t="shared" si="248"/>
        <v>0</v>
      </c>
      <c r="AQ438" s="104"/>
      <c r="AR438" s="92"/>
      <c r="AS438" s="89"/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>
        <f t="shared" si="260"/>
        <v>0</v>
      </c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261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/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/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>
        <f t="shared" si="249"/>
        <v>0</v>
      </c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1"/>
      <c r="ET438" s="50"/>
      <c r="EU438" s="101"/>
      <c r="EV438" s="102"/>
      <c r="EW438" s="51"/>
      <c r="EX438" s="52"/>
      <c r="EY438" s="53">
        <f t="shared" si="250"/>
        <v>0</v>
      </c>
      <c r="EZ438" s="51"/>
      <c r="FA438" s="50"/>
      <c r="FB438" s="51"/>
      <c r="FC438" s="52"/>
      <c r="FD438" s="53">
        <f t="shared" si="259"/>
        <v>0</v>
      </c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>
        <f t="shared" si="262"/>
        <v>0</v>
      </c>
      <c r="FR438" s="153"/>
      <c r="FS438" s="150"/>
      <c r="FT438" s="51"/>
      <c r="FU438" s="50"/>
      <c r="FV438" s="51"/>
      <c r="FW438" s="50"/>
      <c r="FX438" s="51"/>
      <c r="FY438" s="50"/>
      <c r="FZ438" s="51"/>
      <c r="GA438" s="50"/>
      <c r="GB438" s="51"/>
      <c r="GC438" s="52"/>
      <c r="GD438" s="53"/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/>
      <c r="GP438" s="136"/>
      <c r="GQ438" s="140"/>
      <c r="GR438" s="51"/>
      <c r="GS438" s="50"/>
      <c r="GT438" s="51"/>
      <c r="GU438" s="50"/>
      <c r="GV438" s="129"/>
      <c r="GW438" s="50"/>
      <c r="GX438" s="51"/>
      <c r="GY438" s="50"/>
      <c r="GZ438" s="51"/>
      <c r="HA438" s="50"/>
      <c r="HB438" s="51"/>
      <c r="HC438" s="52"/>
      <c r="HD438" s="48">
        <f t="shared" si="240"/>
        <v>0</v>
      </c>
      <c r="HE438" s="136"/>
      <c r="HF438" s="140"/>
      <c r="HG438" s="51"/>
      <c r="HH438" s="50"/>
      <c r="HI438" s="51"/>
      <c r="HJ438" s="50"/>
      <c r="HK438" s="129"/>
      <c r="HL438" s="50"/>
      <c r="HM438" s="51"/>
      <c r="HN438" s="50"/>
      <c r="HO438" s="51"/>
      <c r="HP438" s="50"/>
      <c r="HQ438" s="51"/>
      <c r="HR438" s="52"/>
      <c r="HS438" s="48">
        <f t="shared" si="253"/>
        <v>0</v>
      </c>
      <c r="HT438" s="136"/>
      <c r="HU438" s="140"/>
      <c r="HV438" s="51"/>
      <c r="HW438" s="50"/>
      <c r="HX438" s="51"/>
      <c r="HY438" s="50"/>
      <c r="HZ438" s="129"/>
      <c r="IA438" s="50"/>
      <c r="IB438" s="51"/>
      <c r="IC438" s="50"/>
      <c r="ID438" s="51"/>
      <c r="IE438" s="50"/>
      <c r="IF438" s="129"/>
      <c r="IG438" s="50"/>
      <c r="IH438" s="129"/>
      <c r="II438" s="50"/>
      <c r="IJ438" s="51"/>
      <c r="IK438" s="52"/>
      <c r="IL438" s="48">
        <f t="shared" si="256"/>
        <v>0</v>
      </c>
      <c r="IM438" s="136"/>
      <c r="IN438" s="140"/>
      <c r="IO438" s="51"/>
      <c r="IP438" s="52"/>
      <c r="IQ438" s="48">
        <f t="shared" si="251"/>
        <v>0</v>
      </c>
      <c r="IR438" s="51"/>
      <c r="IS438" s="52"/>
      <c r="IT438" s="48">
        <f t="shared" si="263"/>
        <v>0</v>
      </c>
      <c r="IU438" s="136"/>
      <c r="IV438" s="140"/>
      <c r="IW438" s="51"/>
      <c r="IX438" s="50"/>
      <c r="IY438" s="129"/>
      <c r="IZ438" s="50"/>
      <c r="JA438" s="129"/>
      <c r="JB438" s="50"/>
      <c r="JC438" s="51"/>
      <c r="JD438" s="50"/>
      <c r="JE438" s="51"/>
      <c r="JF438" s="50"/>
      <c r="JG438" s="51"/>
      <c r="JH438" s="52"/>
      <c r="JI438" s="48">
        <f t="shared" si="254"/>
        <v>0</v>
      </c>
      <c r="JJ438" s="136"/>
      <c r="JK438" s="140"/>
      <c r="JL438" s="129"/>
      <c r="JM438" s="50"/>
      <c r="JN438" s="51"/>
      <c r="JO438" s="52"/>
      <c r="JP438" s="48">
        <f t="shared" si="252"/>
        <v>0</v>
      </c>
      <c r="JQ438" s="51"/>
      <c r="JR438" s="52"/>
    </row>
    <row r="439" spans="1:278" s="112" customFormat="1" ht="15" hidden="1" customHeight="1" x14ac:dyDescent="0.3">
      <c r="A439" s="27"/>
      <c r="B439" s="37">
        <v>194</v>
      </c>
      <c r="C439" s="30" t="s">
        <v>38</v>
      </c>
      <c r="D439" s="39">
        <v>1995</v>
      </c>
      <c r="E439" s="62">
        <f t="shared" si="245"/>
        <v>0</v>
      </c>
      <c r="F439" s="47"/>
      <c r="G439" s="47"/>
      <c r="H439" s="47"/>
      <c r="I439" s="47"/>
      <c r="J439" s="48">
        <f t="shared" si="264"/>
        <v>0</v>
      </c>
      <c r="K439" s="49"/>
      <c r="L439" s="50"/>
      <c r="M439" s="51"/>
      <c r="N439" s="50"/>
      <c r="O439" s="51"/>
      <c r="P439" s="52"/>
      <c r="Q439" s="48">
        <f t="shared" si="246"/>
        <v>0</v>
      </c>
      <c r="R439" s="49"/>
      <c r="S439" s="52"/>
      <c r="T439" s="48">
        <f t="shared" si="247"/>
        <v>0</v>
      </c>
      <c r="U439" s="49"/>
      <c r="V439" s="50"/>
      <c r="W439" s="51"/>
      <c r="X439" s="52"/>
      <c r="Y439" s="53">
        <f t="shared" si="258"/>
        <v>0</v>
      </c>
      <c r="Z439" s="110"/>
      <c r="AA439" s="55"/>
      <c r="AB439" s="110"/>
      <c r="AC439" s="55"/>
      <c r="AD439" s="120"/>
      <c r="AE439" s="55"/>
      <c r="AF439" s="110"/>
      <c r="AG439" s="55"/>
      <c r="AH439" s="110"/>
      <c r="AI439" s="55"/>
      <c r="AJ439" s="110"/>
      <c r="AK439" s="55"/>
      <c r="AL439" s="110"/>
      <c r="AM439" s="55"/>
      <c r="AN439" s="110"/>
      <c r="AO439" s="88"/>
      <c r="AP439" s="95">
        <f t="shared" si="248"/>
        <v>0</v>
      </c>
      <c r="AQ439" s="104"/>
      <c r="AR439" s="92"/>
      <c r="AS439" s="89">
        <f>AU439+AW439+AY439+BA439+BC439</f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 t="shared" si="260"/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261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>CJ439+CL439+CN439+CP439+CR439+CT439</f>
        <v>0</v>
      </c>
      <c r="CI439" s="51"/>
      <c r="CJ439" s="50"/>
      <c r="CK439" s="51"/>
      <c r="CL439" s="50"/>
      <c r="CM439" s="51"/>
      <c r="CN439" s="50"/>
      <c r="CO439" s="50"/>
      <c r="CP439" s="50"/>
      <c r="CQ439" s="51"/>
      <c r="CR439" s="50"/>
      <c r="CS439" s="51"/>
      <c r="CT439" s="52"/>
      <c r="CU439" s="53">
        <f>CW439+CY439+DA439+DC439+DE439</f>
        <v>0</v>
      </c>
      <c r="CV439" s="51"/>
      <c r="CW439" s="50"/>
      <c r="CX439" s="50"/>
      <c r="CY439" s="50"/>
      <c r="CZ439" s="51"/>
      <c r="DA439" s="50"/>
      <c r="DB439" s="51"/>
      <c r="DC439" s="50"/>
      <c r="DD439" s="51"/>
      <c r="DE439" s="52"/>
      <c r="DF439" s="53">
        <f t="shared" si="249"/>
        <v>0</v>
      </c>
      <c r="DG439" s="51"/>
      <c r="DH439" s="50"/>
      <c r="DI439" s="50"/>
      <c r="DJ439" s="50"/>
      <c r="DK439" s="51"/>
      <c r="DL439" s="52"/>
      <c r="DM439" s="53">
        <f>DO439+DQ439+DS439+DU439+DW439+DY439+EA439+EC439</f>
        <v>0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0"/>
      <c r="DY439" s="50"/>
      <c r="DZ439" s="51"/>
      <c r="EA439" s="50"/>
      <c r="EB439" s="51"/>
      <c r="EC439" s="52"/>
      <c r="ED439" s="53">
        <f>EF439+EH439+EJ439+EL439+EN439+EP439+ER439+ET439+EV439+EX439</f>
        <v>0</v>
      </c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0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250"/>
        <v>0</v>
      </c>
      <c r="EZ439" s="51"/>
      <c r="FA439" s="50"/>
      <c r="FB439" s="51"/>
      <c r="FC439" s="52"/>
      <c r="FD439" s="53">
        <f t="shared" si="259"/>
        <v>0</v>
      </c>
      <c r="FE439" s="51"/>
      <c r="FF439" s="50"/>
      <c r="FG439" s="51"/>
      <c r="FH439" s="50"/>
      <c r="FI439" s="51"/>
      <c r="FJ439" s="50"/>
      <c r="FK439" s="50"/>
      <c r="FL439" s="50"/>
      <c r="FM439" s="51"/>
      <c r="FN439" s="50"/>
      <c r="FO439" s="51"/>
      <c r="FP439" s="52"/>
      <c r="FQ439" s="53">
        <f t="shared" si="262"/>
        <v>0</v>
      </c>
      <c r="FR439" s="122"/>
      <c r="FS439" s="122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>
        <f>GF439+GH439+GJ439+GL439+GN439</f>
        <v>0</v>
      </c>
      <c r="GE439" s="51"/>
      <c r="GF439" s="50"/>
      <c r="GG439" s="51"/>
      <c r="GH439" s="50"/>
      <c r="GI439" s="51"/>
      <c r="GJ439" s="50"/>
      <c r="GK439" s="50"/>
      <c r="GL439" s="50"/>
      <c r="GM439" s="51"/>
      <c r="GN439" s="52"/>
      <c r="GO439" s="48">
        <f>GQ439+GS439+GU439+GW439+GY439+HA439+HC439</f>
        <v>0</v>
      </c>
      <c r="GP439" s="125"/>
      <c r="GQ439" s="125"/>
      <c r="GR439" s="51"/>
      <c r="GS439" s="50"/>
      <c r="GT439" s="51"/>
      <c r="GU439" s="50"/>
      <c r="GV439" s="50"/>
      <c r="GW439" s="50"/>
      <c r="GX439" s="50"/>
      <c r="GY439" s="50"/>
      <c r="GZ439" s="50"/>
      <c r="HA439" s="50"/>
      <c r="HB439" s="51"/>
      <c r="HC439" s="52"/>
      <c r="HD439" s="48">
        <f t="shared" si="240"/>
        <v>0</v>
      </c>
      <c r="HE439" s="125"/>
      <c r="HF439" s="125"/>
      <c r="HG439" s="51"/>
      <c r="HH439" s="50"/>
      <c r="HI439" s="51"/>
      <c r="HJ439" s="50"/>
      <c r="HK439" s="50"/>
      <c r="HL439" s="50"/>
      <c r="HM439" s="50"/>
      <c r="HN439" s="50"/>
      <c r="HO439" s="50"/>
      <c r="HP439" s="50"/>
      <c r="HQ439" s="51"/>
      <c r="HR439" s="52"/>
      <c r="HS439" s="48">
        <f t="shared" si="253"/>
        <v>0</v>
      </c>
      <c r="HT439" s="136"/>
      <c r="HU439" s="140"/>
      <c r="HV439" s="51"/>
      <c r="HW439" s="50"/>
      <c r="HX439" s="51"/>
      <c r="HY439" s="50"/>
      <c r="HZ439" s="51"/>
      <c r="IA439" s="50"/>
      <c r="IB439" s="51"/>
      <c r="IC439" s="50"/>
      <c r="ID439" s="51"/>
      <c r="IE439" s="50"/>
      <c r="IF439" s="129"/>
      <c r="IG439" s="50"/>
      <c r="IH439" s="129"/>
      <c r="II439" s="50"/>
      <c r="IJ439" s="51"/>
      <c r="IK439" s="52"/>
      <c r="IL439" s="48">
        <f t="shared" si="256"/>
        <v>0</v>
      </c>
      <c r="IM439" s="136"/>
      <c r="IN439" s="140"/>
      <c r="IO439" s="51"/>
      <c r="IP439" s="52"/>
      <c r="IQ439" s="48">
        <f t="shared" si="251"/>
        <v>0</v>
      </c>
      <c r="IR439" s="51"/>
      <c r="IS439" s="52"/>
      <c r="IT439" s="48">
        <f t="shared" si="263"/>
        <v>0</v>
      </c>
      <c r="IU439" s="136"/>
      <c r="IV439" s="140"/>
      <c r="IW439" s="51"/>
      <c r="IX439" s="50"/>
      <c r="IY439" s="51"/>
      <c r="IZ439" s="50"/>
      <c r="JA439" s="129"/>
      <c r="JB439" s="50"/>
      <c r="JC439" s="51"/>
      <c r="JD439" s="50"/>
      <c r="JE439" s="51"/>
      <c r="JF439" s="50"/>
      <c r="JG439" s="51"/>
      <c r="JH439" s="52"/>
      <c r="JI439" s="48">
        <f t="shared" si="254"/>
        <v>0</v>
      </c>
      <c r="JJ439" s="136"/>
      <c r="JK439" s="140"/>
      <c r="JL439" s="51"/>
      <c r="JM439" s="50"/>
      <c r="JN439" s="51"/>
      <c r="JO439" s="52"/>
      <c r="JP439" s="48">
        <f t="shared" si="252"/>
        <v>0</v>
      </c>
      <c r="JQ439" s="51"/>
      <c r="JR439" s="52"/>
    </row>
    <row r="440" spans="1:278" s="112" customFormat="1" ht="15" hidden="1" customHeight="1" x14ac:dyDescent="0.3">
      <c r="A440" s="27"/>
      <c r="B440" s="37">
        <v>4033</v>
      </c>
      <c r="C440" s="30" t="s">
        <v>112</v>
      </c>
      <c r="D440" s="39">
        <v>2003</v>
      </c>
      <c r="E440" s="62">
        <f t="shared" si="245"/>
        <v>0</v>
      </c>
      <c r="F440" s="47"/>
      <c r="G440" s="47"/>
      <c r="H440" s="47"/>
      <c r="I440" s="47"/>
      <c r="J440" s="48">
        <f t="shared" si="264"/>
        <v>0</v>
      </c>
      <c r="K440" s="49"/>
      <c r="L440" s="50"/>
      <c r="M440" s="51"/>
      <c r="N440" s="50"/>
      <c r="O440" s="51"/>
      <c r="P440" s="52"/>
      <c r="Q440" s="48">
        <f t="shared" si="246"/>
        <v>0</v>
      </c>
      <c r="R440" s="49"/>
      <c r="S440" s="52"/>
      <c r="T440" s="48">
        <f t="shared" si="247"/>
        <v>0</v>
      </c>
      <c r="U440" s="49"/>
      <c r="V440" s="50"/>
      <c r="W440" s="51"/>
      <c r="X440" s="52"/>
      <c r="Y440" s="53">
        <f t="shared" si="258"/>
        <v>0</v>
      </c>
      <c r="Z440" s="110"/>
      <c r="AA440" s="55"/>
      <c r="AB440" s="110"/>
      <c r="AC440" s="55"/>
      <c r="AD440" s="110"/>
      <c r="AE440" s="55"/>
      <c r="AF440" s="110"/>
      <c r="AG440" s="55"/>
      <c r="AH440" s="110"/>
      <c r="AI440" s="55"/>
      <c r="AJ440" s="110"/>
      <c r="AK440" s="55"/>
      <c r="AL440" s="110"/>
      <c r="AM440" s="55"/>
      <c r="AN440" s="110"/>
      <c r="AO440" s="88"/>
      <c r="AP440" s="95">
        <f t="shared" si="248"/>
        <v>0</v>
      </c>
      <c r="AQ440" s="104"/>
      <c r="AR440" s="92"/>
      <c r="AS440" s="89">
        <f>AU440+AW440+AY440+BA440+BC440</f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>
        <f t="shared" si="260"/>
        <v>0</v>
      </c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261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>CJ440+CL440+CN440+CP440+CR440+CT440</f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>CW440+CY440+DA440+DC440+DE440</f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>
        <f t="shared" si="249"/>
        <v>0</v>
      </c>
      <c r="DG440" s="51"/>
      <c r="DH440" s="50"/>
      <c r="DI440" s="51"/>
      <c r="DJ440" s="50"/>
      <c r="DK440" s="51"/>
      <c r="DL440" s="52"/>
      <c r="DM440" s="53">
        <f>DO440+DQ440+DS440+DU440+DW440+DY440+EA440+EC440</f>
        <v>0</v>
      </c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>
        <f>EF440+EH440+EJ440+EL440+EN440+EP440+ER440+ET440+EV440+EX440</f>
        <v>0</v>
      </c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0"/>
      <c r="ET440" s="50"/>
      <c r="EU440" s="50"/>
      <c r="EV440" s="50"/>
      <c r="EW440" s="51"/>
      <c r="EX440" s="52"/>
      <c r="EY440" s="53">
        <f t="shared" si="250"/>
        <v>0</v>
      </c>
      <c r="EZ440" s="51"/>
      <c r="FA440" s="50"/>
      <c r="FB440" s="51"/>
      <c r="FC440" s="52"/>
      <c r="FD440" s="53">
        <f t="shared" si="259"/>
        <v>0</v>
      </c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>
        <f t="shared" si="262"/>
        <v>0</v>
      </c>
      <c r="FR440" s="122"/>
      <c r="FS440" s="122"/>
      <c r="FT440" s="51"/>
      <c r="FU440" s="50"/>
      <c r="FV440" s="51"/>
      <c r="FW440" s="50"/>
      <c r="FX440" s="50"/>
      <c r="FY440" s="50"/>
      <c r="FZ440" s="50"/>
      <c r="GA440" s="50"/>
      <c r="GB440" s="51"/>
      <c r="GC440" s="52"/>
      <c r="GD440" s="53">
        <f>GF440+GH440+GJ440+GL440+GN440</f>
        <v>0</v>
      </c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>
        <f>GQ440+GS440+GU440+GW440+GY440+HA440+HC440</f>
        <v>0</v>
      </c>
      <c r="GP440" s="136"/>
      <c r="GQ440" s="140"/>
      <c r="GR440" s="51"/>
      <c r="GS440" s="50"/>
      <c r="GT440" s="51"/>
      <c r="GU440" s="50"/>
      <c r="GV440" s="129"/>
      <c r="GW440" s="50"/>
      <c r="GX440" s="51"/>
      <c r="GY440" s="50"/>
      <c r="GZ440" s="51"/>
      <c r="HA440" s="50"/>
      <c r="HB440" s="51"/>
      <c r="HC440" s="52"/>
      <c r="HD440" s="48">
        <f t="shared" si="240"/>
        <v>0</v>
      </c>
      <c r="HE440" s="136"/>
      <c r="HF440" s="140"/>
      <c r="HG440" s="51"/>
      <c r="HH440" s="50"/>
      <c r="HI440" s="51"/>
      <c r="HJ440" s="50"/>
      <c r="HK440" s="129"/>
      <c r="HL440" s="50"/>
      <c r="HM440" s="51"/>
      <c r="HN440" s="50"/>
      <c r="HO440" s="51"/>
      <c r="HP440" s="50"/>
      <c r="HQ440" s="51"/>
      <c r="HR440" s="52"/>
      <c r="HS440" s="48">
        <f t="shared" si="253"/>
        <v>0</v>
      </c>
      <c r="HT440" s="136"/>
      <c r="HU440" s="140"/>
      <c r="HV440" s="51"/>
      <c r="HW440" s="50"/>
      <c r="HX440" s="51"/>
      <c r="HY440" s="50"/>
      <c r="HZ440" s="129"/>
      <c r="IA440" s="50"/>
      <c r="IB440" s="51"/>
      <c r="IC440" s="50"/>
      <c r="ID440" s="51"/>
      <c r="IE440" s="50"/>
      <c r="IF440" s="129"/>
      <c r="IG440" s="50"/>
      <c r="IH440" s="129"/>
      <c r="II440" s="50"/>
      <c r="IJ440" s="51"/>
      <c r="IK440" s="52"/>
      <c r="IL440" s="48">
        <f t="shared" si="256"/>
        <v>0</v>
      </c>
      <c r="IM440" s="136"/>
      <c r="IN440" s="140"/>
      <c r="IO440" s="51"/>
      <c r="IP440" s="52"/>
      <c r="IQ440" s="48">
        <f t="shared" si="251"/>
        <v>0</v>
      </c>
      <c r="IR440" s="51"/>
      <c r="IS440" s="52"/>
      <c r="IT440" s="48">
        <f t="shared" si="263"/>
        <v>0</v>
      </c>
      <c r="IU440" s="136"/>
      <c r="IV440" s="140"/>
      <c r="IW440" s="51"/>
      <c r="IX440" s="50"/>
      <c r="IY440" s="129"/>
      <c r="IZ440" s="50"/>
      <c r="JA440" s="129"/>
      <c r="JB440" s="50"/>
      <c r="JC440" s="51"/>
      <c r="JD440" s="50"/>
      <c r="JE440" s="51"/>
      <c r="JF440" s="50"/>
      <c r="JG440" s="51"/>
      <c r="JH440" s="52"/>
      <c r="JI440" s="48">
        <f t="shared" si="254"/>
        <v>0</v>
      </c>
      <c r="JJ440" s="136"/>
      <c r="JK440" s="140"/>
      <c r="JL440" s="129"/>
      <c r="JM440" s="50"/>
      <c r="JN440" s="51"/>
      <c r="JO440" s="52"/>
      <c r="JP440" s="48">
        <f t="shared" si="252"/>
        <v>0</v>
      </c>
      <c r="JQ440" s="51"/>
      <c r="JR440" s="52"/>
    </row>
    <row r="441" spans="1:278" s="112" customFormat="1" ht="15" hidden="1" customHeight="1" x14ac:dyDescent="0.3">
      <c r="A441" s="27"/>
      <c r="B441" s="37">
        <v>9548</v>
      </c>
      <c r="C441" s="30" t="s">
        <v>792</v>
      </c>
      <c r="D441" s="38">
        <v>2010</v>
      </c>
      <c r="E441" s="62">
        <f t="shared" si="245"/>
        <v>0</v>
      </c>
      <c r="F441" s="47" t="s">
        <v>412</v>
      </c>
      <c r="G441" s="47"/>
      <c r="H441" s="47" t="s">
        <v>431</v>
      </c>
      <c r="I441" s="47"/>
      <c r="J441" s="48">
        <f t="shared" si="264"/>
        <v>0</v>
      </c>
      <c r="K441" s="49"/>
      <c r="L441" s="50"/>
      <c r="M441" s="51"/>
      <c r="N441" s="50"/>
      <c r="O441" s="51"/>
      <c r="P441" s="52"/>
      <c r="Q441" s="48">
        <f t="shared" si="246"/>
        <v>0</v>
      </c>
      <c r="R441" s="49"/>
      <c r="S441" s="52"/>
      <c r="T441" s="48">
        <f t="shared" si="247"/>
        <v>0</v>
      </c>
      <c r="U441" s="49"/>
      <c r="V441" s="50"/>
      <c r="W441" s="51"/>
      <c r="X441" s="52"/>
      <c r="Y441" s="53">
        <f t="shared" si="258"/>
        <v>0</v>
      </c>
      <c r="Z441" s="110"/>
      <c r="AA441" s="55"/>
      <c r="AB441" s="110"/>
      <c r="AC441" s="55"/>
      <c r="AD441" s="120"/>
      <c r="AE441" s="55"/>
      <c r="AF441" s="110"/>
      <c r="AG441" s="55"/>
      <c r="AH441" s="120"/>
      <c r="AI441" s="55"/>
      <c r="AJ441" s="105"/>
      <c r="AK441" s="55"/>
      <c r="AL441" s="120"/>
      <c r="AM441" s="55"/>
      <c r="AN441" s="120"/>
      <c r="AO441" s="88"/>
      <c r="AP441" s="95">
        <f t="shared" si="248"/>
        <v>0</v>
      </c>
      <c r="AQ441" s="119"/>
      <c r="AR441" s="92"/>
      <c r="AS441" s="89"/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>
        <f t="shared" si="260"/>
        <v>0</v>
      </c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261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/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/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>
        <f t="shared" si="249"/>
        <v>0</v>
      </c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1"/>
      <c r="ET441" s="50"/>
      <c r="EU441" s="51"/>
      <c r="EV441" s="50"/>
      <c r="EW441" s="51"/>
      <c r="EX441" s="52"/>
      <c r="EY441" s="53">
        <f t="shared" si="250"/>
        <v>0</v>
      </c>
      <c r="EZ441" s="51"/>
      <c r="FA441" s="50"/>
      <c r="FB441" s="51"/>
      <c r="FC441" s="52"/>
      <c r="FD441" s="53">
        <f t="shared" si="259"/>
        <v>0</v>
      </c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>
        <f t="shared" si="262"/>
        <v>0</v>
      </c>
      <c r="FR441" s="153"/>
      <c r="FS441" s="150"/>
      <c r="FT441" s="51"/>
      <c r="FU441" s="50"/>
      <c r="FV441" s="51"/>
      <c r="FW441" s="50"/>
      <c r="FX441" s="51"/>
      <c r="FY441" s="50"/>
      <c r="FZ441" s="51"/>
      <c r="GA441" s="50"/>
      <c r="GB441" s="51"/>
      <c r="GC441" s="52"/>
      <c r="GD441" s="53"/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/>
      <c r="GP441" s="136"/>
      <c r="GQ441" s="140"/>
      <c r="GR441" s="51"/>
      <c r="GS441" s="50"/>
      <c r="GT441" s="51"/>
      <c r="GU441" s="50"/>
      <c r="GV441" s="129"/>
      <c r="GW441" s="50"/>
      <c r="GX441" s="51"/>
      <c r="GY441" s="50"/>
      <c r="GZ441" s="51"/>
      <c r="HA441" s="50"/>
      <c r="HB441" s="51"/>
      <c r="HC441" s="52"/>
      <c r="HD441" s="48">
        <f t="shared" si="240"/>
        <v>0</v>
      </c>
      <c r="HE441" s="136"/>
      <c r="HF441" s="140"/>
      <c r="HG441" s="51"/>
      <c r="HH441" s="50"/>
      <c r="HI441" s="51"/>
      <c r="HJ441" s="50"/>
      <c r="HK441" s="129"/>
      <c r="HL441" s="50"/>
      <c r="HM441" s="51"/>
      <c r="HN441" s="50"/>
      <c r="HO441" s="51"/>
      <c r="HP441" s="50"/>
      <c r="HQ441" s="51"/>
      <c r="HR441" s="52"/>
      <c r="HS441" s="48">
        <f t="shared" si="253"/>
        <v>0</v>
      </c>
      <c r="HT441" s="136"/>
      <c r="HU441" s="140"/>
      <c r="HV441" s="51"/>
      <c r="HW441" s="50"/>
      <c r="HX441" s="51"/>
      <c r="HY441" s="50"/>
      <c r="HZ441" s="129"/>
      <c r="IA441" s="50"/>
      <c r="IB441" s="51"/>
      <c r="IC441" s="50"/>
      <c r="ID441" s="51"/>
      <c r="IE441" s="50"/>
      <c r="IF441" s="129"/>
      <c r="IG441" s="50"/>
      <c r="IH441" s="129"/>
      <c r="II441" s="50"/>
      <c r="IJ441" s="51"/>
      <c r="IK441" s="52"/>
      <c r="IL441" s="48">
        <f t="shared" si="256"/>
        <v>0</v>
      </c>
      <c r="IM441" s="136"/>
      <c r="IN441" s="140"/>
      <c r="IO441" s="51"/>
      <c r="IP441" s="52"/>
      <c r="IQ441" s="48">
        <f t="shared" si="251"/>
        <v>0</v>
      </c>
      <c r="IR441" s="51"/>
      <c r="IS441" s="52"/>
      <c r="IT441" s="48">
        <f t="shared" si="263"/>
        <v>0</v>
      </c>
      <c r="IU441" s="136"/>
      <c r="IV441" s="140"/>
      <c r="IW441" s="51"/>
      <c r="IX441" s="50"/>
      <c r="IY441" s="129"/>
      <c r="IZ441" s="50"/>
      <c r="JA441" s="129"/>
      <c r="JB441" s="50"/>
      <c r="JC441" s="51"/>
      <c r="JD441" s="50"/>
      <c r="JE441" s="51"/>
      <c r="JF441" s="50"/>
      <c r="JG441" s="51"/>
      <c r="JH441" s="52"/>
      <c r="JI441" s="48">
        <f t="shared" si="254"/>
        <v>0</v>
      </c>
      <c r="JJ441" s="136"/>
      <c r="JK441" s="140"/>
      <c r="JL441" s="129"/>
      <c r="JM441" s="50"/>
      <c r="JN441" s="51"/>
      <c r="JO441" s="52"/>
      <c r="JP441" s="48">
        <f t="shared" si="252"/>
        <v>0</v>
      </c>
      <c r="JQ441" s="51"/>
      <c r="JR441" s="52"/>
    </row>
    <row r="442" spans="1:278" s="112" customFormat="1" ht="15" hidden="1" customHeight="1" x14ac:dyDescent="0.3">
      <c r="A442" s="27"/>
      <c r="B442" s="37">
        <v>3118</v>
      </c>
      <c r="C442" s="30" t="s">
        <v>105</v>
      </c>
      <c r="D442" s="39">
        <v>2002</v>
      </c>
      <c r="E442" s="62">
        <f t="shared" si="245"/>
        <v>0</v>
      </c>
      <c r="F442" s="47"/>
      <c r="G442" s="47"/>
      <c r="H442" s="47"/>
      <c r="I442" s="47"/>
      <c r="J442" s="48">
        <f t="shared" si="264"/>
        <v>0</v>
      </c>
      <c r="K442" s="49"/>
      <c r="L442" s="50"/>
      <c r="M442" s="51"/>
      <c r="N442" s="50"/>
      <c r="O442" s="51"/>
      <c r="P442" s="52"/>
      <c r="Q442" s="48">
        <f t="shared" si="246"/>
        <v>0</v>
      </c>
      <c r="R442" s="49"/>
      <c r="S442" s="52"/>
      <c r="T442" s="48">
        <f t="shared" si="247"/>
        <v>0</v>
      </c>
      <c r="U442" s="49"/>
      <c r="V442" s="50"/>
      <c r="W442" s="51"/>
      <c r="X442" s="52"/>
      <c r="Y442" s="53">
        <f t="shared" si="258"/>
        <v>0</v>
      </c>
      <c r="Z442" s="110"/>
      <c r="AA442" s="55"/>
      <c r="AB442" s="110"/>
      <c r="AC442" s="55"/>
      <c r="AD442" s="110"/>
      <c r="AE442" s="55"/>
      <c r="AF442" s="148"/>
      <c r="AG442" s="55"/>
      <c r="AH442" s="110"/>
      <c r="AI442" s="55"/>
      <c r="AJ442" s="110"/>
      <c r="AK442" s="55"/>
      <c r="AL442" s="110"/>
      <c r="AM442" s="55"/>
      <c r="AN442" s="110"/>
      <c r="AO442" s="88"/>
      <c r="AP442" s="95">
        <f t="shared" si="248"/>
        <v>0</v>
      </c>
      <c r="AQ442" s="104"/>
      <c r="AR442" s="92"/>
      <c r="AS442" s="89">
        <f>AU442+AW442+AY442+BA442+BC442</f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>
        <f t="shared" si="260"/>
        <v>0</v>
      </c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261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>CJ442+CL442+CN442+CP442+CR442+CT442</f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>CW442+CY442+DA442+DC442+DE442</f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>
        <f t="shared" si="249"/>
        <v>0</v>
      </c>
      <c r="DG442" s="51"/>
      <c r="DH442" s="50"/>
      <c r="DI442" s="51"/>
      <c r="DJ442" s="50"/>
      <c r="DK442" s="51"/>
      <c r="DL442" s="52"/>
      <c r="DM442" s="53">
        <f>DO442+DQ442+DS442+DU442+DW442+DY442+EA442+EC442</f>
        <v>0</v>
      </c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>
        <f>EF442+EH442+EJ442+EL442+EN442+EP442+ER442+ET442+EV442+EX442</f>
        <v>0</v>
      </c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0"/>
      <c r="ET442" s="50"/>
      <c r="EU442" s="50"/>
      <c r="EV442" s="50"/>
      <c r="EW442" s="51"/>
      <c r="EX442" s="52"/>
      <c r="EY442" s="53">
        <f t="shared" si="250"/>
        <v>0</v>
      </c>
      <c r="EZ442" s="51"/>
      <c r="FA442" s="50"/>
      <c r="FB442" s="51"/>
      <c r="FC442" s="52"/>
      <c r="FD442" s="53">
        <f t="shared" si="259"/>
        <v>0</v>
      </c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>
        <f t="shared" si="262"/>
        <v>0</v>
      </c>
      <c r="FR442" s="122"/>
      <c r="FS442" s="122"/>
      <c r="FT442" s="51"/>
      <c r="FU442" s="50"/>
      <c r="FV442" s="51"/>
      <c r="FW442" s="50"/>
      <c r="FX442" s="50"/>
      <c r="FY442" s="50"/>
      <c r="FZ442" s="50"/>
      <c r="GA442" s="50"/>
      <c r="GB442" s="51"/>
      <c r="GC442" s="52"/>
      <c r="GD442" s="53">
        <f>GF442+GH442+GJ442+GL442+GN442</f>
        <v>0</v>
      </c>
      <c r="GE442" s="51"/>
      <c r="GF442" s="50"/>
      <c r="GG442" s="51"/>
      <c r="GH442" s="50"/>
      <c r="GI442" s="51"/>
      <c r="GJ442" s="50"/>
      <c r="GK442" s="51"/>
      <c r="GL442" s="50"/>
      <c r="GM442" s="51"/>
      <c r="GN442" s="52"/>
      <c r="GO442" s="48">
        <f>GQ442+GS442+GU442+GW442+GY442+HA442+HC442</f>
        <v>0</v>
      </c>
      <c r="GP442" s="136"/>
      <c r="GQ442" s="140"/>
      <c r="GR442" s="51"/>
      <c r="GS442" s="50"/>
      <c r="GT442" s="51"/>
      <c r="GU442" s="50"/>
      <c r="GV442" s="129"/>
      <c r="GW442" s="50"/>
      <c r="GX442" s="51"/>
      <c r="GY442" s="50"/>
      <c r="GZ442" s="51"/>
      <c r="HA442" s="50"/>
      <c r="HB442" s="51"/>
      <c r="HC442" s="52"/>
      <c r="HD442" s="48">
        <f t="shared" si="240"/>
        <v>0</v>
      </c>
      <c r="HE442" s="136"/>
      <c r="HF442" s="140"/>
      <c r="HG442" s="51"/>
      <c r="HH442" s="50"/>
      <c r="HI442" s="51"/>
      <c r="HJ442" s="50"/>
      <c r="HK442" s="129"/>
      <c r="HL442" s="50"/>
      <c r="HM442" s="51"/>
      <c r="HN442" s="50"/>
      <c r="HO442" s="51"/>
      <c r="HP442" s="50"/>
      <c r="HQ442" s="51"/>
      <c r="HR442" s="52"/>
      <c r="HS442" s="48">
        <f t="shared" si="253"/>
        <v>0</v>
      </c>
      <c r="HT442" s="136"/>
      <c r="HU442" s="140"/>
      <c r="HV442" s="51"/>
      <c r="HW442" s="50"/>
      <c r="HX442" s="51"/>
      <c r="HY442" s="50"/>
      <c r="HZ442" s="129"/>
      <c r="IA442" s="50"/>
      <c r="IB442" s="51"/>
      <c r="IC442" s="50"/>
      <c r="ID442" s="51"/>
      <c r="IE442" s="50"/>
      <c r="IF442" s="129"/>
      <c r="IG442" s="50"/>
      <c r="IH442" s="129"/>
      <c r="II442" s="50"/>
      <c r="IJ442" s="51"/>
      <c r="IK442" s="52"/>
      <c r="IL442" s="48">
        <f t="shared" si="256"/>
        <v>0</v>
      </c>
      <c r="IM442" s="136"/>
      <c r="IN442" s="140"/>
      <c r="IO442" s="51"/>
      <c r="IP442" s="52"/>
      <c r="IQ442" s="48">
        <f t="shared" si="251"/>
        <v>0</v>
      </c>
      <c r="IR442" s="51"/>
      <c r="IS442" s="52"/>
      <c r="IT442" s="48">
        <f t="shared" si="263"/>
        <v>0</v>
      </c>
      <c r="IU442" s="136"/>
      <c r="IV442" s="140"/>
      <c r="IW442" s="51"/>
      <c r="IX442" s="50"/>
      <c r="IY442" s="129"/>
      <c r="IZ442" s="50"/>
      <c r="JA442" s="129"/>
      <c r="JB442" s="50"/>
      <c r="JC442" s="51"/>
      <c r="JD442" s="50"/>
      <c r="JE442" s="51"/>
      <c r="JF442" s="50"/>
      <c r="JG442" s="51"/>
      <c r="JH442" s="52"/>
      <c r="JI442" s="48">
        <f t="shared" si="254"/>
        <v>0</v>
      </c>
      <c r="JJ442" s="136"/>
      <c r="JK442" s="140"/>
      <c r="JL442" s="129"/>
      <c r="JM442" s="50"/>
      <c r="JN442" s="51"/>
      <c r="JO442" s="52"/>
      <c r="JP442" s="48">
        <f t="shared" si="252"/>
        <v>0</v>
      </c>
      <c r="JQ442" s="51"/>
      <c r="JR442" s="52"/>
    </row>
    <row r="443" spans="1:278" s="112" customFormat="1" ht="15" hidden="1" customHeight="1" x14ac:dyDescent="0.3">
      <c r="A443" s="27"/>
      <c r="B443" s="37">
        <v>7382</v>
      </c>
      <c r="C443" s="30" t="s">
        <v>278</v>
      </c>
      <c r="D443" s="38">
        <v>2009</v>
      </c>
      <c r="E443" s="62">
        <f t="shared" si="245"/>
        <v>0</v>
      </c>
      <c r="F443" s="47"/>
      <c r="G443" s="47"/>
      <c r="H443" s="47"/>
      <c r="I443" s="47"/>
      <c r="J443" s="48">
        <f t="shared" si="264"/>
        <v>0</v>
      </c>
      <c r="K443" s="49"/>
      <c r="L443" s="50"/>
      <c r="M443" s="51"/>
      <c r="N443" s="50"/>
      <c r="O443" s="51"/>
      <c r="P443" s="52"/>
      <c r="Q443" s="48">
        <f t="shared" si="246"/>
        <v>0</v>
      </c>
      <c r="R443" s="49"/>
      <c r="S443" s="52"/>
      <c r="T443" s="48">
        <f t="shared" si="247"/>
        <v>0</v>
      </c>
      <c r="U443" s="49"/>
      <c r="V443" s="50"/>
      <c r="W443" s="51"/>
      <c r="X443" s="52"/>
      <c r="Y443" s="53">
        <f t="shared" si="258"/>
        <v>0</v>
      </c>
      <c r="Z443" s="110"/>
      <c r="AA443" s="55"/>
      <c r="AB443" s="110"/>
      <c r="AC443" s="55"/>
      <c r="AD443" s="148"/>
      <c r="AE443" s="55"/>
      <c r="AF443" s="148"/>
      <c r="AG443" s="55"/>
      <c r="AH443" s="110"/>
      <c r="AI443" s="55"/>
      <c r="AJ443" s="110"/>
      <c r="AK443" s="55"/>
      <c r="AL443" s="110"/>
      <c r="AM443" s="55"/>
      <c r="AN443" s="110"/>
      <c r="AO443" s="88"/>
      <c r="AP443" s="95">
        <f t="shared" si="248"/>
        <v>0</v>
      </c>
      <c r="AQ443" s="104"/>
      <c r="AR443" s="92"/>
      <c r="AS443" s="89"/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>
        <f t="shared" si="260"/>
        <v>0</v>
      </c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261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/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/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>
        <f t="shared" si="249"/>
        <v>0</v>
      </c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1"/>
      <c r="ET443" s="50"/>
      <c r="EU443" s="51"/>
      <c r="EV443" s="50"/>
      <c r="EW443" s="51"/>
      <c r="EX443" s="52"/>
      <c r="EY443" s="53">
        <f t="shared" si="250"/>
        <v>0</v>
      </c>
      <c r="EZ443" s="51"/>
      <c r="FA443" s="50"/>
      <c r="FB443" s="51"/>
      <c r="FC443" s="52"/>
      <c r="FD443" s="53">
        <f t="shared" si="259"/>
        <v>0</v>
      </c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>
        <f t="shared" si="262"/>
        <v>0</v>
      </c>
      <c r="FR443" s="153"/>
      <c r="FS443" s="150"/>
      <c r="FT443" s="51"/>
      <c r="FU443" s="50"/>
      <c r="FV443" s="51"/>
      <c r="FW443" s="50"/>
      <c r="FX443" s="51"/>
      <c r="FY443" s="50"/>
      <c r="FZ443" s="51"/>
      <c r="GA443" s="50"/>
      <c r="GB443" s="51"/>
      <c r="GC443" s="52"/>
      <c r="GD443" s="53"/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/>
      <c r="GP443" s="136"/>
      <c r="GQ443" s="140"/>
      <c r="GR443" s="51"/>
      <c r="GS443" s="50"/>
      <c r="GT443" s="51"/>
      <c r="GU443" s="50"/>
      <c r="GV443" s="129"/>
      <c r="GW443" s="50"/>
      <c r="GX443" s="51"/>
      <c r="GY443" s="50"/>
      <c r="GZ443" s="51"/>
      <c r="HA443" s="50"/>
      <c r="HB443" s="51"/>
      <c r="HC443" s="52"/>
      <c r="HD443" s="48">
        <f t="shared" si="240"/>
        <v>0</v>
      </c>
      <c r="HE443" s="136"/>
      <c r="HF443" s="140"/>
      <c r="HG443" s="51"/>
      <c r="HH443" s="50"/>
      <c r="HI443" s="51"/>
      <c r="HJ443" s="50"/>
      <c r="HK443" s="129"/>
      <c r="HL443" s="50"/>
      <c r="HM443" s="51"/>
      <c r="HN443" s="50"/>
      <c r="HO443" s="51"/>
      <c r="HP443" s="50"/>
      <c r="HQ443" s="51"/>
      <c r="HR443" s="52"/>
      <c r="HS443" s="48">
        <f t="shared" si="253"/>
        <v>0</v>
      </c>
      <c r="HT443" s="136"/>
      <c r="HU443" s="140"/>
      <c r="HV443" s="51"/>
      <c r="HW443" s="50"/>
      <c r="HX443" s="51"/>
      <c r="HY443" s="50"/>
      <c r="HZ443" s="129"/>
      <c r="IA443" s="50"/>
      <c r="IB443" s="51"/>
      <c r="IC443" s="50"/>
      <c r="ID443" s="51"/>
      <c r="IE443" s="50"/>
      <c r="IF443" s="129"/>
      <c r="IG443" s="50"/>
      <c r="IH443" s="129"/>
      <c r="II443" s="50"/>
      <c r="IJ443" s="51"/>
      <c r="IK443" s="52"/>
      <c r="IL443" s="48">
        <f t="shared" si="256"/>
        <v>0</v>
      </c>
      <c r="IM443" s="136"/>
      <c r="IN443" s="140"/>
      <c r="IO443" s="51"/>
      <c r="IP443" s="52"/>
      <c r="IQ443" s="48">
        <f t="shared" si="251"/>
        <v>0</v>
      </c>
      <c r="IR443" s="51"/>
      <c r="IS443" s="52"/>
      <c r="IT443" s="48">
        <f t="shared" si="263"/>
        <v>0</v>
      </c>
      <c r="IU443" s="136"/>
      <c r="IV443" s="140"/>
      <c r="IW443" s="51"/>
      <c r="IX443" s="50"/>
      <c r="IY443" s="129"/>
      <c r="IZ443" s="50"/>
      <c r="JA443" s="129"/>
      <c r="JB443" s="50"/>
      <c r="JC443" s="51"/>
      <c r="JD443" s="50"/>
      <c r="JE443" s="51"/>
      <c r="JF443" s="50"/>
      <c r="JG443" s="51"/>
      <c r="JH443" s="52"/>
      <c r="JI443" s="48">
        <f t="shared" si="254"/>
        <v>0</v>
      </c>
      <c r="JJ443" s="136"/>
      <c r="JK443" s="140"/>
      <c r="JL443" s="129"/>
      <c r="JM443" s="50"/>
      <c r="JN443" s="51"/>
      <c r="JO443" s="52"/>
      <c r="JP443" s="48">
        <f t="shared" si="252"/>
        <v>0</v>
      </c>
      <c r="JQ443" s="51"/>
      <c r="JR443" s="52"/>
    </row>
    <row r="444" spans="1:278" s="112" customFormat="1" ht="15" hidden="1" customHeight="1" x14ac:dyDescent="0.3">
      <c r="A444" s="27"/>
      <c r="B444" s="37">
        <v>9110</v>
      </c>
      <c r="C444" s="30" t="s">
        <v>355</v>
      </c>
      <c r="D444" s="38">
        <v>1985</v>
      </c>
      <c r="E444" s="62">
        <f t="shared" si="245"/>
        <v>0</v>
      </c>
      <c r="F444" s="47"/>
      <c r="G444" s="47"/>
      <c r="H444" s="47"/>
      <c r="I444" s="47"/>
      <c r="J444" s="48">
        <f t="shared" si="264"/>
        <v>0</v>
      </c>
      <c r="K444" s="49"/>
      <c r="L444" s="50"/>
      <c r="M444" s="51"/>
      <c r="N444" s="50"/>
      <c r="O444" s="51"/>
      <c r="P444" s="52"/>
      <c r="Q444" s="48">
        <f t="shared" si="246"/>
        <v>0</v>
      </c>
      <c r="R444" s="49"/>
      <c r="S444" s="52"/>
      <c r="T444" s="48">
        <f t="shared" si="247"/>
        <v>0</v>
      </c>
      <c r="U444" s="49"/>
      <c r="V444" s="50"/>
      <c r="W444" s="51"/>
      <c r="X444" s="52"/>
      <c r="Y444" s="53">
        <f t="shared" si="258"/>
        <v>0</v>
      </c>
      <c r="Z444" s="110"/>
      <c r="AA444" s="55"/>
      <c r="AB444" s="110"/>
      <c r="AC444" s="55"/>
      <c r="AD444" s="110"/>
      <c r="AE444" s="55"/>
      <c r="AF444" s="110"/>
      <c r="AG444" s="55"/>
      <c r="AH444" s="110"/>
      <c r="AI444" s="55"/>
      <c r="AJ444" s="110"/>
      <c r="AK444" s="55"/>
      <c r="AL444" s="117"/>
      <c r="AM444" s="55"/>
      <c r="AN444" s="110"/>
      <c r="AO444" s="88"/>
      <c r="AP444" s="95">
        <f t="shared" si="248"/>
        <v>0</v>
      </c>
      <c r="AQ444" s="104"/>
      <c r="AR444" s="92"/>
      <c r="AS444" s="89">
        <f>AU444+AW444+AY444+BA444+BC444</f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 t="shared" si="260"/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261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>CJ444+CL444+CN444+CP444+CR444+CT444</f>
        <v>0</v>
      </c>
      <c r="CI444" s="51"/>
      <c r="CJ444" s="50"/>
      <c r="CK444" s="51"/>
      <c r="CL444" s="50"/>
      <c r="CM444" s="51"/>
      <c r="CN444" s="50"/>
      <c r="CO444" s="50"/>
      <c r="CP444" s="50"/>
      <c r="CQ444" s="51"/>
      <c r="CR444" s="50"/>
      <c r="CS444" s="51"/>
      <c r="CT444" s="52"/>
      <c r="CU444" s="53">
        <f>CW444+CY444+DA444+DC444+DE444</f>
        <v>0</v>
      </c>
      <c r="CV444" s="51"/>
      <c r="CW444" s="50"/>
      <c r="CX444" s="50"/>
      <c r="CY444" s="50"/>
      <c r="CZ444" s="51"/>
      <c r="DA444" s="50"/>
      <c r="DB444" s="51"/>
      <c r="DC444" s="50"/>
      <c r="DD444" s="51"/>
      <c r="DE444" s="52"/>
      <c r="DF444" s="53">
        <f t="shared" si="249"/>
        <v>0</v>
      </c>
      <c r="DG444" s="51"/>
      <c r="DH444" s="50"/>
      <c r="DI444" s="50"/>
      <c r="DJ444" s="50"/>
      <c r="DK444" s="51"/>
      <c r="DL444" s="52"/>
      <c r="DM444" s="53">
        <f>DO444+DQ444+DS444+DU444+DW444+DY444+EA444+EC444</f>
        <v>0</v>
      </c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0"/>
      <c r="DY444" s="50"/>
      <c r="DZ444" s="51"/>
      <c r="EA444" s="50"/>
      <c r="EB444" s="51"/>
      <c r="EC444" s="52"/>
      <c r="ED444" s="53">
        <f>EF444+EH444+EJ444+EL444+EN444+EP444+ER444+ET444+EV444+EX444</f>
        <v>0</v>
      </c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0"/>
      <c r="EP444" s="50"/>
      <c r="EQ444" s="51"/>
      <c r="ER444" s="50"/>
      <c r="ES444" s="50"/>
      <c r="ET444" s="50"/>
      <c r="EU444" s="50"/>
      <c r="EV444" s="50"/>
      <c r="EW444" s="51"/>
      <c r="EX444" s="52"/>
      <c r="EY444" s="53">
        <f t="shared" si="250"/>
        <v>0</v>
      </c>
      <c r="EZ444" s="51"/>
      <c r="FA444" s="50"/>
      <c r="FB444" s="51"/>
      <c r="FC444" s="52"/>
      <c r="FD444" s="53">
        <f t="shared" si="259"/>
        <v>0</v>
      </c>
      <c r="FE444" s="51"/>
      <c r="FF444" s="50"/>
      <c r="FG444" s="51"/>
      <c r="FH444" s="50"/>
      <c r="FI444" s="51"/>
      <c r="FJ444" s="50"/>
      <c r="FK444" s="50"/>
      <c r="FL444" s="50"/>
      <c r="FM444" s="51"/>
      <c r="FN444" s="50"/>
      <c r="FO444" s="51"/>
      <c r="FP444" s="52"/>
      <c r="FQ444" s="53">
        <f t="shared" si="262"/>
        <v>0</v>
      </c>
      <c r="FR444" s="122"/>
      <c r="FS444" s="122"/>
      <c r="FT444" s="51"/>
      <c r="FU444" s="50"/>
      <c r="FV444" s="51"/>
      <c r="FW444" s="50"/>
      <c r="FX444" s="50"/>
      <c r="FY444" s="50"/>
      <c r="FZ444" s="50"/>
      <c r="GA444" s="50"/>
      <c r="GB444" s="51"/>
      <c r="GC444" s="52"/>
      <c r="GD444" s="53">
        <f>GF444+GH444+GJ444+GL444+GN444</f>
        <v>0</v>
      </c>
      <c r="GE444" s="51"/>
      <c r="GF444" s="50"/>
      <c r="GG444" s="51"/>
      <c r="GH444" s="50"/>
      <c r="GI444" s="51"/>
      <c r="GJ444" s="50"/>
      <c r="GK444" s="50"/>
      <c r="GL444" s="50"/>
      <c r="GM444" s="51"/>
      <c r="GN444" s="52"/>
      <c r="GO444" s="48">
        <f>GQ444+GS444+GU444+GW444+GY444+HA444+HC444</f>
        <v>0</v>
      </c>
      <c r="GP444" s="125"/>
      <c r="GQ444" s="125"/>
      <c r="GR444" s="51"/>
      <c r="GS444" s="50"/>
      <c r="GT444" s="51"/>
      <c r="GU444" s="50"/>
      <c r="GV444" s="50"/>
      <c r="GW444" s="50"/>
      <c r="GX444" s="50"/>
      <c r="GY444" s="50"/>
      <c r="GZ444" s="50"/>
      <c r="HA444" s="50"/>
      <c r="HB444" s="51"/>
      <c r="HC444" s="52"/>
      <c r="HD444" s="48">
        <f t="shared" ref="HD444:HD507" si="265">HF444+HH444+HJ444+HL444+HN444+HP444+HR444</f>
        <v>0</v>
      </c>
      <c r="HE444" s="125"/>
      <c r="HF444" s="125"/>
      <c r="HG444" s="51"/>
      <c r="HH444" s="50"/>
      <c r="HI444" s="51"/>
      <c r="HJ444" s="50"/>
      <c r="HK444" s="50"/>
      <c r="HL444" s="50"/>
      <c r="HM444" s="50"/>
      <c r="HN444" s="50"/>
      <c r="HO444" s="50"/>
      <c r="HP444" s="50"/>
      <c r="HQ444" s="51"/>
      <c r="HR444" s="52"/>
      <c r="HS444" s="48">
        <f t="shared" si="253"/>
        <v>0</v>
      </c>
      <c r="HT444" s="136"/>
      <c r="HU444" s="140"/>
      <c r="HV444" s="51"/>
      <c r="HW444" s="50"/>
      <c r="HX444" s="51"/>
      <c r="HY444" s="50"/>
      <c r="HZ444" s="51"/>
      <c r="IA444" s="50"/>
      <c r="IB444" s="51"/>
      <c r="IC444" s="50"/>
      <c r="ID444" s="51"/>
      <c r="IE444" s="50"/>
      <c r="IF444" s="129"/>
      <c r="IG444" s="50"/>
      <c r="IH444" s="129"/>
      <c r="II444" s="50"/>
      <c r="IJ444" s="51"/>
      <c r="IK444" s="52"/>
      <c r="IL444" s="48">
        <f t="shared" si="256"/>
        <v>0</v>
      </c>
      <c r="IM444" s="136"/>
      <c r="IN444" s="140"/>
      <c r="IO444" s="51"/>
      <c r="IP444" s="52"/>
      <c r="IQ444" s="48">
        <f t="shared" si="251"/>
        <v>0</v>
      </c>
      <c r="IR444" s="51"/>
      <c r="IS444" s="52"/>
      <c r="IT444" s="48">
        <f t="shared" si="263"/>
        <v>0</v>
      </c>
      <c r="IU444" s="136"/>
      <c r="IV444" s="140"/>
      <c r="IW444" s="51"/>
      <c r="IX444" s="50"/>
      <c r="IY444" s="51"/>
      <c r="IZ444" s="50"/>
      <c r="JA444" s="129"/>
      <c r="JB444" s="50"/>
      <c r="JC444" s="51"/>
      <c r="JD444" s="50"/>
      <c r="JE444" s="51"/>
      <c r="JF444" s="50"/>
      <c r="JG444" s="51"/>
      <c r="JH444" s="52"/>
      <c r="JI444" s="48">
        <f t="shared" si="254"/>
        <v>0</v>
      </c>
      <c r="JJ444" s="136"/>
      <c r="JK444" s="140"/>
      <c r="JL444" s="51"/>
      <c r="JM444" s="50"/>
      <c r="JN444" s="51"/>
      <c r="JO444" s="52"/>
      <c r="JP444" s="48">
        <f t="shared" si="252"/>
        <v>0</v>
      </c>
      <c r="JQ444" s="51"/>
      <c r="JR444" s="52"/>
    </row>
    <row r="445" spans="1:278" s="112" customFormat="1" ht="15" hidden="1" customHeight="1" x14ac:dyDescent="0.3">
      <c r="A445" s="27"/>
      <c r="B445" s="37">
        <v>57</v>
      </c>
      <c r="C445" s="30" t="s">
        <v>56</v>
      </c>
      <c r="D445" s="39">
        <v>1984</v>
      </c>
      <c r="E445" s="62">
        <f t="shared" si="245"/>
        <v>0</v>
      </c>
      <c r="F445" s="47"/>
      <c r="G445" s="47"/>
      <c r="H445" s="47"/>
      <c r="I445" s="47"/>
      <c r="J445" s="48">
        <f t="shared" si="264"/>
        <v>0</v>
      </c>
      <c r="K445" s="49"/>
      <c r="L445" s="50"/>
      <c r="M445" s="51"/>
      <c r="N445" s="50"/>
      <c r="O445" s="51"/>
      <c r="P445" s="52"/>
      <c r="Q445" s="48">
        <f t="shared" si="246"/>
        <v>0</v>
      </c>
      <c r="R445" s="49"/>
      <c r="S445" s="52"/>
      <c r="T445" s="48">
        <f t="shared" si="247"/>
        <v>0</v>
      </c>
      <c r="U445" s="49"/>
      <c r="V445" s="50"/>
      <c r="W445" s="51"/>
      <c r="X445" s="52"/>
      <c r="Y445" s="53">
        <f t="shared" si="258"/>
        <v>0</v>
      </c>
      <c r="Z445" s="110"/>
      <c r="AA445" s="55"/>
      <c r="AB445" s="110"/>
      <c r="AC445" s="55"/>
      <c r="AD445" s="148"/>
      <c r="AE445" s="55"/>
      <c r="AF445" s="110"/>
      <c r="AG445" s="55"/>
      <c r="AH445" s="148"/>
      <c r="AI445" s="55"/>
      <c r="AJ445" s="110"/>
      <c r="AK445" s="55"/>
      <c r="AL445" s="148"/>
      <c r="AM445" s="55"/>
      <c r="AN445" s="148"/>
      <c r="AO445" s="88"/>
      <c r="AP445" s="95">
        <f t="shared" si="248"/>
        <v>0</v>
      </c>
      <c r="AQ445" s="147"/>
      <c r="AR445" s="92"/>
      <c r="AS445" s="89">
        <f>AU445+AW445+AY445+BA445+BC445</f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 t="shared" si="260"/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si="261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>CJ445+CL445+CN445+CP445+CR445+CT445</f>
        <v>0</v>
      </c>
      <c r="CI445" s="51"/>
      <c r="CJ445" s="50"/>
      <c r="CK445" s="51"/>
      <c r="CL445" s="50"/>
      <c r="CM445" s="51"/>
      <c r="CN445" s="50"/>
      <c r="CO445" s="50"/>
      <c r="CP445" s="50"/>
      <c r="CQ445" s="51"/>
      <c r="CR445" s="50"/>
      <c r="CS445" s="51"/>
      <c r="CT445" s="52"/>
      <c r="CU445" s="53">
        <f>CW445+CY445+DA445+DC445+DE445</f>
        <v>0</v>
      </c>
      <c r="CV445" s="51"/>
      <c r="CW445" s="50"/>
      <c r="CX445" s="50"/>
      <c r="CY445" s="50"/>
      <c r="CZ445" s="51"/>
      <c r="DA445" s="50"/>
      <c r="DB445" s="51"/>
      <c r="DC445" s="50"/>
      <c r="DD445" s="51"/>
      <c r="DE445" s="52"/>
      <c r="DF445" s="53">
        <f t="shared" si="249"/>
        <v>0</v>
      </c>
      <c r="DG445" s="51"/>
      <c r="DH445" s="50"/>
      <c r="DI445" s="50"/>
      <c r="DJ445" s="50"/>
      <c r="DK445" s="51"/>
      <c r="DL445" s="52"/>
      <c r="DM445" s="53">
        <f>DO445+DQ445+DS445+DU445+DW445+DY445+EA445+EC445</f>
        <v>0</v>
      </c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0"/>
      <c r="DY445" s="50"/>
      <c r="DZ445" s="51"/>
      <c r="EA445" s="50"/>
      <c r="EB445" s="51"/>
      <c r="EC445" s="52"/>
      <c r="ED445" s="53">
        <f>EF445+EH445+EJ445+EL445+EN445+EP445+ER445+ET445+EV445+EX445</f>
        <v>0</v>
      </c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0"/>
      <c r="EP445" s="50"/>
      <c r="EQ445" s="51"/>
      <c r="ER445" s="50"/>
      <c r="ES445" s="50"/>
      <c r="ET445" s="50"/>
      <c r="EU445" s="50"/>
      <c r="EV445" s="50"/>
      <c r="EW445" s="51"/>
      <c r="EX445" s="52"/>
      <c r="EY445" s="53">
        <f t="shared" si="250"/>
        <v>0</v>
      </c>
      <c r="EZ445" s="51"/>
      <c r="FA445" s="50"/>
      <c r="FB445" s="51"/>
      <c r="FC445" s="52"/>
      <c r="FD445" s="53">
        <f t="shared" si="259"/>
        <v>0</v>
      </c>
      <c r="FE445" s="51"/>
      <c r="FF445" s="50"/>
      <c r="FG445" s="51"/>
      <c r="FH445" s="50"/>
      <c r="FI445" s="51"/>
      <c r="FJ445" s="50"/>
      <c r="FK445" s="50"/>
      <c r="FL445" s="50"/>
      <c r="FM445" s="51"/>
      <c r="FN445" s="50"/>
      <c r="FO445" s="51"/>
      <c r="FP445" s="52"/>
      <c r="FQ445" s="53">
        <f t="shared" si="262"/>
        <v>0</v>
      </c>
      <c r="FR445" s="122"/>
      <c r="FS445" s="122"/>
      <c r="FT445" s="51"/>
      <c r="FU445" s="50"/>
      <c r="FV445" s="51"/>
      <c r="FW445" s="50"/>
      <c r="FX445" s="50"/>
      <c r="FY445" s="50"/>
      <c r="FZ445" s="50"/>
      <c r="GA445" s="50"/>
      <c r="GB445" s="51"/>
      <c r="GC445" s="52"/>
      <c r="GD445" s="53">
        <f>GF445+GH445+GJ445+GL445+GN445</f>
        <v>0</v>
      </c>
      <c r="GE445" s="51"/>
      <c r="GF445" s="50"/>
      <c r="GG445" s="51"/>
      <c r="GH445" s="50"/>
      <c r="GI445" s="51"/>
      <c r="GJ445" s="50"/>
      <c r="GK445" s="50"/>
      <c r="GL445" s="50"/>
      <c r="GM445" s="51"/>
      <c r="GN445" s="52"/>
      <c r="GO445" s="48">
        <f>GQ445+GS445+GU445+GW445+GY445+HA445+HC445</f>
        <v>0</v>
      </c>
      <c r="GP445" s="125"/>
      <c r="GQ445" s="125"/>
      <c r="GR445" s="51"/>
      <c r="GS445" s="50"/>
      <c r="GT445" s="51"/>
      <c r="GU445" s="50"/>
      <c r="GV445" s="50"/>
      <c r="GW445" s="50"/>
      <c r="GX445" s="50"/>
      <c r="GY445" s="50"/>
      <c r="GZ445" s="50"/>
      <c r="HA445" s="50"/>
      <c r="HB445" s="51"/>
      <c r="HC445" s="52"/>
      <c r="HD445" s="48">
        <f t="shared" si="265"/>
        <v>0</v>
      </c>
      <c r="HE445" s="125"/>
      <c r="HF445" s="125"/>
      <c r="HG445" s="51"/>
      <c r="HH445" s="50"/>
      <c r="HI445" s="51"/>
      <c r="HJ445" s="50"/>
      <c r="HK445" s="50"/>
      <c r="HL445" s="50"/>
      <c r="HM445" s="50"/>
      <c r="HN445" s="50"/>
      <c r="HO445" s="50"/>
      <c r="HP445" s="50"/>
      <c r="HQ445" s="51"/>
      <c r="HR445" s="52"/>
      <c r="HS445" s="48">
        <f t="shared" si="253"/>
        <v>0</v>
      </c>
      <c r="HT445" s="136"/>
      <c r="HU445" s="140"/>
      <c r="HV445" s="51"/>
      <c r="HW445" s="50"/>
      <c r="HX445" s="51"/>
      <c r="HY445" s="50"/>
      <c r="HZ445" s="51"/>
      <c r="IA445" s="50"/>
      <c r="IB445" s="51"/>
      <c r="IC445" s="50"/>
      <c r="ID445" s="51"/>
      <c r="IE445" s="50"/>
      <c r="IF445" s="129"/>
      <c r="IG445" s="50"/>
      <c r="IH445" s="129"/>
      <c r="II445" s="50"/>
      <c r="IJ445" s="51"/>
      <c r="IK445" s="52"/>
      <c r="IL445" s="48">
        <f t="shared" si="256"/>
        <v>0</v>
      </c>
      <c r="IM445" s="136"/>
      <c r="IN445" s="140"/>
      <c r="IO445" s="51"/>
      <c r="IP445" s="52"/>
      <c r="IQ445" s="48">
        <f t="shared" si="251"/>
        <v>0</v>
      </c>
      <c r="IR445" s="51"/>
      <c r="IS445" s="52"/>
      <c r="IT445" s="48">
        <f t="shared" si="263"/>
        <v>0</v>
      </c>
      <c r="IU445" s="136"/>
      <c r="IV445" s="140"/>
      <c r="IW445" s="51"/>
      <c r="IX445" s="50"/>
      <c r="IY445" s="51"/>
      <c r="IZ445" s="50"/>
      <c r="JA445" s="129"/>
      <c r="JB445" s="50"/>
      <c r="JC445" s="51"/>
      <c r="JD445" s="50"/>
      <c r="JE445" s="51"/>
      <c r="JF445" s="50"/>
      <c r="JG445" s="51"/>
      <c r="JH445" s="52"/>
      <c r="JI445" s="48">
        <f t="shared" si="254"/>
        <v>0</v>
      </c>
      <c r="JJ445" s="136"/>
      <c r="JK445" s="140"/>
      <c r="JL445" s="51"/>
      <c r="JM445" s="50"/>
      <c r="JN445" s="51"/>
      <c r="JO445" s="52"/>
      <c r="JP445" s="48">
        <f t="shared" si="252"/>
        <v>0</v>
      </c>
      <c r="JQ445" s="51"/>
      <c r="JR445" s="52"/>
    </row>
    <row r="446" spans="1:278" s="112" customFormat="1" ht="15" hidden="1" customHeight="1" x14ac:dyDescent="0.3">
      <c r="A446" s="27"/>
      <c r="B446" s="37">
        <v>7331</v>
      </c>
      <c r="C446" s="30" t="s">
        <v>280</v>
      </c>
      <c r="D446" s="38">
        <v>2009</v>
      </c>
      <c r="E446" s="62">
        <f t="shared" si="245"/>
        <v>0</v>
      </c>
      <c r="F446" s="47" t="s">
        <v>529</v>
      </c>
      <c r="G446" s="47"/>
      <c r="H446" s="47" t="s">
        <v>655</v>
      </c>
      <c r="I446" s="47" t="s">
        <v>656</v>
      </c>
      <c r="J446" s="48">
        <f t="shared" si="264"/>
        <v>0</v>
      </c>
      <c r="K446" s="49"/>
      <c r="L446" s="50"/>
      <c r="M446" s="51"/>
      <c r="N446" s="50"/>
      <c r="O446" s="51"/>
      <c r="P446" s="52"/>
      <c r="Q446" s="48">
        <f t="shared" si="246"/>
        <v>0</v>
      </c>
      <c r="R446" s="49"/>
      <c r="S446" s="52"/>
      <c r="T446" s="48">
        <f t="shared" si="247"/>
        <v>0</v>
      </c>
      <c r="U446" s="49"/>
      <c r="V446" s="50"/>
      <c r="W446" s="51"/>
      <c r="X446" s="52"/>
      <c r="Y446" s="53">
        <f t="shared" si="258"/>
        <v>0</v>
      </c>
      <c r="Z446" s="105"/>
      <c r="AA446" s="55"/>
      <c r="AB446" s="105"/>
      <c r="AC446" s="55"/>
      <c r="AD446" s="117"/>
      <c r="AE446" s="55"/>
      <c r="AF446" s="105"/>
      <c r="AG446" s="55"/>
      <c r="AH446" s="105"/>
      <c r="AI446" s="55"/>
      <c r="AJ446" s="105"/>
      <c r="AK446" s="55"/>
      <c r="AL446" s="105"/>
      <c r="AM446" s="55"/>
      <c r="AN446" s="105"/>
      <c r="AO446" s="88"/>
      <c r="AP446" s="95">
        <f t="shared" si="248"/>
        <v>0</v>
      </c>
      <c r="AQ446" s="104"/>
      <c r="AR446" s="92"/>
      <c r="AS446" s="89"/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>
        <f t="shared" si="260"/>
        <v>0</v>
      </c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261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/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/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>
        <f t="shared" si="249"/>
        <v>0</v>
      </c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1"/>
      <c r="ET446" s="50"/>
      <c r="EU446" s="101"/>
      <c r="EV446" s="102"/>
      <c r="EW446" s="51"/>
      <c r="EX446" s="52"/>
      <c r="EY446" s="53">
        <f t="shared" si="250"/>
        <v>0</v>
      </c>
      <c r="EZ446" s="51"/>
      <c r="FA446" s="50"/>
      <c r="FB446" s="51"/>
      <c r="FC446" s="52"/>
      <c r="FD446" s="53">
        <f t="shared" si="259"/>
        <v>0</v>
      </c>
      <c r="FE446" s="51"/>
      <c r="FF446" s="50"/>
      <c r="FG446" s="51"/>
      <c r="FH446" s="50"/>
      <c r="FI446" s="51"/>
      <c r="FJ446" s="50"/>
      <c r="FK446" s="51"/>
      <c r="FL446" s="50"/>
      <c r="FM446" s="51"/>
      <c r="FN446" s="50"/>
      <c r="FO446" s="51"/>
      <c r="FP446" s="52"/>
      <c r="FQ446" s="53">
        <f t="shared" si="262"/>
        <v>0</v>
      </c>
      <c r="FR446" s="153"/>
      <c r="FS446" s="150"/>
      <c r="FT446" s="51"/>
      <c r="FU446" s="50"/>
      <c r="FV446" s="51"/>
      <c r="FW446" s="50"/>
      <c r="FX446" s="51"/>
      <c r="FY446" s="50"/>
      <c r="FZ446" s="51"/>
      <c r="GA446" s="50"/>
      <c r="GB446" s="51"/>
      <c r="GC446" s="52"/>
      <c r="GD446" s="53"/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/>
      <c r="GP446" s="136"/>
      <c r="GQ446" s="140"/>
      <c r="GR446" s="51"/>
      <c r="GS446" s="50"/>
      <c r="GT446" s="51"/>
      <c r="GU446" s="50"/>
      <c r="GV446" s="129"/>
      <c r="GW446" s="50"/>
      <c r="GX446" s="51"/>
      <c r="GY446" s="50"/>
      <c r="GZ446" s="51"/>
      <c r="HA446" s="50"/>
      <c r="HB446" s="51"/>
      <c r="HC446" s="52"/>
      <c r="HD446" s="48">
        <f t="shared" si="265"/>
        <v>0</v>
      </c>
      <c r="HE446" s="136"/>
      <c r="HF446" s="140"/>
      <c r="HG446" s="51"/>
      <c r="HH446" s="50"/>
      <c r="HI446" s="51"/>
      <c r="HJ446" s="50"/>
      <c r="HK446" s="129"/>
      <c r="HL446" s="50"/>
      <c r="HM446" s="51"/>
      <c r="HN446" s="50"/>
      <c r="HO446" s="51"/>
      <c r="HP446" s="50"/>
      <c r="HQ446" s="51"/>
      <c r="HR446" s="52"/>
      <c r="HS446" s="48">
        <f t="shared" si="253"/>
        <v>0</v>
      </c>
      <c r="HT446" s="136"/>
      <c r="HU446" s="140"/>
      <c r="HV446" s="51"/>
      <c r="HW446" s="50"/>
      <c r="HX446" s="51"/>
      <c r="HY446" s="50"/>
      <c r="HZ446" s="129"/>
      <c r="IA446" s="50"/>
      <c r="IB446" s="51"/>
      <c r="IC446" s="50"/>
      <c r="ID446" s="51"/>
      <c r="IE446" s="50"/>
      <c r="IF446" s="129"/>
      <c r="IG446" s="50"/>
      <c r="IH446" s="129"/>
      <c r="II446" s="50"/>
      <c r="IJ446" s="51"/>
      <c r="IK446" s="52"/>
      <c r="IL446" s="48">
        <f t="shared" si="256"/>
        <v>0</v>
      </c>
      <c r="IM446" s="136"/>
      <c r="IN446" s="140"/>
      <c r="IO446" s="51"/>
      <c r="IP446" s="52"/>
      <c r="IQ446" s="48">
        <f t="shared" si="251"/>
        <v>0</v>
      </c>
      <c r="IR446" s="51"/>
      <c r="IS446" s="52"/>
      <c r="IT446" s="48">
        <f t="shared" si="263"/>
        <v>0</v>
      </c>
      <c r="IU446" s="136"/>
      <c r="IV446" s="140"/>
      <c r="IW446" s="51"/>
      <c r="IX446" s="50"/>
      <c r="IY446" s="129"/>
      <c r="IZ446" s="50"/>
      <c r="JA446" s="129"/>
      <c r="JB446" s="50"/>
      <c r="JC446" s="51"/>
      <c r="JD446" s="50"/>
      <c r="JE446" s="51"/>
      <c r="JF446" s="50"/>
      <c r="JG446" s="51"/>
      <c r="JH446" s="52"/>
      <c r="JI446" s="48">
        <f t="shared" si="254"/>
        <v>0</v>
      </c>
      <c r="JJ446" s="136"/>
      <c r="JK446" s="140"/>
      <c r="JL446" s="129"/>
      <c r="JM446" s="50"/>
      <c r="JN446" s="51"/>
      <c r="JO446" s="52"/>
      <c r="JP446" s="48">
        <f t="shared" si="252"/>
        <v>0</v>
      </c>
      <c r="JQ446" s="51"/>
      <c r="JR446" s="52"/>
    </row>
    <row r="447" spans="1:278" s="112" customFormat="1" ht="15" hidden="1" customHeight="1" x14ac:dyDescent="0.3">
      <c r="A447" s="27"/>
      <c r="B447" s="37">
        <v>5896</v>
      </c>
      <c r="C447" s="30" t="s">
        <v>217</v>
      </c>
      <c r="D447" s="38">
        <v>2007</v>
      </c>
      <c r="E447" s="62">
        <f t="shared" si="245"/>
        <v>0</v>
      </c>
      <c r="F447" s="47"/>
      <c r="G447" s="47"/>
      <c r="H447" s="47"/>
      <c r="I447" s="47"/>
      <c r="J447" s="48">
        <f t="shared" si="264"/>
        <v>0</v>
      </c>
      <c r="K447" s="49"/>
      <c r="L447" s="50"/>
      <c r="M447" s="51"/>
      <c r="N447" s="50"/>
      <c r="O447" s="51"/>
      <c r="P447" s="52"/>
      <c r="Q447" s="48">
        <f t="shared" si="246"/>
        <v>0</v>
      </c>
      <c r="R447" s="49"/>
      <c r="S447" s="52"/>
      <c r="T447" s="48">
        <f t="shared" si="247"/>
        <v>0</v>
      </c>
      <c r="U447" s="49"/>
      <c r="V447" s="50"/>
      <c r="W447" s="51"/>
      <c r="X447" s="52"/>
      <c r="Y447" s="53">
        <f t="shared" ref="Y447:Y478" si="266">AA447+AC447+AE447+AG447+AI447+AK447+AM447+AO447</f>
        <v>0</v>
      </c>
      <c r="Z447" s="110"/>
      <c r="AA447" s="55"/>
      <c r="AB447" s="110"/>
      <c r="AC447" s="55"/>
      <c r="AD447" s="148"/>
      <c r="AE447" s="55"/>
      <c r="AF447" s="110"/>
      <c r="AG447" s="55"/>
      <c r="AH447" s="148"/>
      <c r="AI447" s="55"/>
      <c r="AJ447" s="110"/>
      <c r="AK447" s="55"/>
      <c r="AL447" s="148"/>
      <c r="AM447" s="55"/>
      <c r="AN447" s="148"/>
      <c r="AO447" s="88"/>
      <c r="AP447" s="95">
        <f t="shared" si="248"/>
        <v>0</v>
      </c>
      <c r="AQ447" s="147"/>
      <c r="AR447" s="92"/>
      <c r="AS447" s="89"/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>
        <f t="shared" si="260"/>
        <v>0</v>
      </c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261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/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/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>
        <f t="shared" si="249"/>
        <v>0</v>
      </c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250"/>
        <v>0</v>
      </c>
      <c r="EZ447" s="51"/>
      <c r="FA447" s="50"/>
      <c r="FB447" s="51"/>
      <c r="FC447" s="52"/>
      <c r="FD447" s="53">
        <f t="shared" ref="FD447:FD471" si="267">FF447+FH447+FJ447+FL447+FN447+FP447</f>
        <v>0</v>
      </c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>
        <f t="shared" si="262"/>
        <v>0</v>
      </c>
      <c r="FR447" s="153"/>
      <c r="FS447" s="150"/>
      <c r="FT447" s="51"/>
      <c r="FU447" s="50"/>
      <c r="FV447" s="51"/>
      <c r="FW447" s="50"/>
      <c r="FX447" s="51"/>
      <c r="FY447" s="50"/>
      <c r="FZ447" s="51"/>
      <c r="GA447" s="50"/>
      <c r="GB447" s="51"/>
      <c r="GC447" s="52"/>
      <c r="GD447" s="53"/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/>
      <c r="GP447" s="136"/>
      <c r="GQ447" s="140"/>
      <c r="GR447" s="51"/>
      <c r="GS447" s="50"/>
      <c r="GT447" s="51"/>
      <c r="GU447" s="50"/>
      <c r="GV447" s="129"/>
      <c r="GW447" s="50"/>
      <c r="GX447" s="51"/>
      <c r="GY447" s="50"/>
      <c r="GZ447" s="51"/>
      <c r="HA447" s="50"/>
      <c r="HB447" s="51"/>
      <c r="HC447" s="52"/>
      <c r="HD447" s="48">
        <f t="shared" si="265"/>
        <v>0</v>
      </c>
      <c r="HE447" s="136"/>
      <c r="HF447" s="140"/>
      <c r="HG447" s="51"/>
      <c r="HH447" s="50"/>
      <c r="HI447" s="51"/>
      <c r="HJ447" s="50"/>
      <c r="HK447" s="129"/>
      <c r="HL447" s="50"/>
      <c r="HM447" s="51"/>
      <c r="HN447" s="50"/>
      <c r="HO447" s="51"/>
      <c r="HP447" s="50"/>
      <c r="HQ447" s="51"/>
      <c r="HR447" s="52"/>
      <c r="HS447" s="48">
        <f t="shared" si="253"/>
        <v>0</v>
      </c>
      <c r="HT447" s="136"/>
      <c r="HU447" s="140"/>
      <c r="HV447" s="51"/>
      <c r="HW447" s="50"/>
      <c r="HX447" s="51"/>
      <c r="HY447" s="50"/>
      <c r="HZ447" s="129"/>
      <c r="IA447" s="50"/>
      <c r="IB447" s="51"/>
      <c r="IC447" s="50"/>
      <c r="ID447" s="51"/>
      <c r="IE447" s="50"/>
      <c r="IF447" s="129"/>
      <c r="IG447" s="50"/>
      <c r="IH447" s="129"/>
      <c r="II447" s="50"/>
      <c r="IJ447" s="51"/>
      <c r="IK447" s="52"/>
      <c r="IL447" s="48">
        <f t="shared" si="256"/>
        <v>0</v>
      </c>
      <c r="IM447" s="136"/>
      <c r="IN447" s="140"/>
      <c r="IO447" s="51"/>
      <c r="IP447" s="52"/>
      <c r="IQ447" s="48">
        <f t="shared" si="251"/>
        <v>0</v>
      </c>
      <c r="IR447" s="51"/>
      <c r="IS447" s="52"/>
      <c r="IT447" s="48">
        <f t="shared" si="263"/>
        <v>0</v>
      </c>
      <c r="IU447" s="136"/>
      <c r="IV447" s="140"/>
      <c r="IW447" s="51"/>
      <c r="IX447" s="50"/>
      <c r="IY447" s="129"/>
      <c r="IZ447" s="50"/>
      <c r="JA447" s="129"/>
      <c r="JB447" s="50"/>
      <c r="JC447" s="51"/>
      <c r="JD447" s="50"/>
      <c r="JE447" s="51"/>
      <c r="JF447" s="50"/>
      <c r="JG447" s="51"/>
      <c r="JH447" s="52"/>
      <c r="JI447" s="48">
        <f t="shared" si="254"/>
        <v>0</v>
      </c>
      <c r="JJ447" s="136"/>
      <c r="JK447" s="140"/>
      <c r="JL447" s="129"/>
      <c r="JM447" s="50"/>
      <c r="JN447" s="51"/>
      <c r="JO447" s="52"/>
      <c r="JP447" s="48">
        <f t="shared" si="252"/>
        <v>0</v>
      </c>
      <c r="JQ447" s="51"/>
      <c r="JR447" s="52"/>
    </row>
    <row r="448" spans="1:278" s="112" customFormat="1" ht="15" hidden="1" customHeight="1" x14ac:dyDescent="0.3">
      <c r="A448" s="27"/>
      <c r="B448" s="37">
        <v>6901</v>
      </c>
      <c r="C448" s="30" t="s">
        <v>334</v>
      </c>
      <c r="D448" s="38">
        <v>2006</v>
      </c>
      <c r="E448" s="62">
        <f t="shared" si="245"/>
        <v>0</v>
      </c>
      <c r="F448" s="47"/>
      <c r="G448" s="47"/>
      <c r="H448" s="47"/>
      <c r="I448" s="47"/>
      <c r="J448" s="48">
        <f t="shared" si="264"/>
        <v>0</v>
      </c>
      <c r="K448" s="49"/>
      <c r="L448" s="50"/>
      <c r="M448" s="51"/>
      <c r="N448" s="50"/>
      <c r="O448" s="51"/>
      <c r="P448" s="52"/>
      <c r="Q448" s="48">
        <f t="shared" si="246"/>
        <v>0</v>
      </c>
      <c r="R448" s="49"/>
      <c r="S448" s="52"/>
      <c r="T448" s="48">
        <f t="shared" si="247"/>
        <v>0</v>
      </c>
      <c r="U448" s="49"/>
      <c r="V448" s="50"/>
      <c r="W448" s="51"/>
      <c r="X448" s="52"/>
      <c r="Y448" s="53">
        <f t="shared" si="266"/>
        <v>0</v>
      </c>
      <c r="Z448" s="105"/>
      <c r="AA448" s="55"/>
      <c r="AB448" s="105"/>
      <c r="AC448" s="55"/>
      <c r="AD448" s="105"/>
      <c r="AE448" s="55"/>
      <c r="AF448" s="105"/>
      <c r="AG448" s="55"/>
      <c r="AH448" s="105"/>
      <c r="AI448" s="55"/>
      <c r="AJ448" s="105"/>
      <c r="AK448" s="55"/>
      <c r="AL448" s="105"/>
      <c r="AM448" s="55"/>
      <c r="AN448" s="105"/>
      <c r="AO448" s="88"/>
      <c r="AP448" s="95">
        <f t="shared" si="248"/>
        <v>0</v>
      </c>
      <c r="AQ448" s="104"/>
      <c r="AR448" s="92"/>
      <c r="AS448" s="89">
        <f>AU448+AW448+AY448+BA448+BC448</f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>
        <f t="shared" si="260"/>
        <v>0</v>
      </c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261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>CJ448+CL448+CN448+CP448+CR448+CT448</f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>CW448+CY448+DA448+DC448+DE448</f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>
        <f t="shared" si="249"/>
        <v>0</v>
      </c>
      <c r="DG448" s="51"/>
      <c r="DH448" s="50"/>
      <c r="DI448" s="51"/>
      <c r="DJ448" s="50"/>
      <c r="DK448" s="51"/>
      <c r="DL448" s="52"/>
      <c r="DM448" s="53">
        <f>DO448+DQ448+DS448+DU448+DW448+DY448+EA448+EC448</f>
        <v>0</v>
      </c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>
        <f>EF448+EH448+EJ448+EL448+EN448+EP448+ER448+ET448+EV448+EX448</f>
        <v>0</v>
      </c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250"/>
        <v>0</v>
      </c>
      <c r="EZ448" s="51"/>
      <c r="FA448" s="50"/>
      <c r="FB448" s="51"/>
      <c r="FC448" s="52"/>
      <c r="FD448" s="53">
        <f t="shared" si="267"/>
        <v>0</v>
      </c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>
        <f t="shared" si="262"/>
        <v>0</v>
      </c>
      <c r="FR448" s="122"/>
      <c r="FS448" s="122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>
        <f>GF448+GH448+GJ448+GL448+GN448</f>
        <v>0</v>
      </c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>
        <f>GQ448+GS448+GU448+GW448+GY448+HA448+HC448</f>
        <v>0</v>
      </c>
      <c r="GP448" s="136"/>
      <c r="GQ448" s="140"/>
      <c r="GR448" s="51"/>
      <c r="GS448" s="50"/>
      <c r="GT448" s="51"/>
      <c r="GU448" s="50"/>
      <c r="GV448" s="129"/>
      <c r="GW448" s="50"/>
      <c r="GX448" s="51"/>
      <c r="GY448" s="50"/>
      <c r="GZ448" s="51"/>
      <c r="HA448" s="50"/>
      <c r="HB448" s="51"/>
      <c r="HC448" s="52"/>
      <c r="HD448" s="48">
        <f t="shared" si="265"/>
        <v>0</v>
      </c>
      <c r="HE448" s="136"/>
      <c r="HF448" s="140"/>
      <c r="HG448" s="51"/>
      <c r="HH448" s="50"/>
      <c r="HI448" s="51"/>
      <c r="HJ448" s="50"/>
      <c r="HK448" s="129"/>
      <c r="HL448" s="50"/>
      <c r="HM448" s="51"/>
      <c r="HN448" s="50"/>
      <c r="HO448" s="51"/>
      <c r="HP448" s="50"/>
      <c r="HQ448" s="51"/>
      <c r="HR448" s="52"/>
      <c r="HS448" s="48">
        <f t="shared" si="253"/>
        <v>0</v>
      </c>
      <c r="HT448" s="136"/>
      <c r="HU448" s="140"/>
      <c r="HV448" s="51"/>
      <c r="HW448" s="50"/>
      <c r="HX448" s="51"/>
      <c r="HY448" s="50"/>
      <c r="HZ448" s="129"/>
      <c r="IA448" s="50"/>
      <c r="IB448" s="51"/>
      <c r="IC448" s="50"/>
      <c r="ID448" s="51"/>
      <c r="IE448" s="50"/>
      <c r="IF448" s="129"/>
      <c r="IG448" s="50"/>
      <c r="IH448" s="129"/>
      <c r="II448" s="50"/>
      <c r="IJ448" s="51"/>
      <c r="IK448" s="52"/>
      <c r="IL448" s="48">
        <f t="shared" si="256"/>
        <v>0</v>
      </c>
      <c r="IM448" s="136"/>
      <c r="IN448" s="140"/>
      <c r="IO448" s="51"/>
      <c r="IP448" s="52"/>
      <c r="IQ448" s="48">
        <f t="shared" si="251"/>
        <v>0</v>
      </c>
      <c r="IR448" s="51"/>
      <c r="IS448" s="52"/>
      <c r="IT448" s="48">
        <f t="shared" si="263"/>
        <v>0</v>
      </c>
      <c r="IU448" s="136"/>
      <c r="IV448" s="140"/>
      <c r="IW448" s="51"/>
      <c r="IX448" s="50"/>
      <c r="IY448" s="129"/>
      <c r="IZ448" s="50"/>
      <c r="JA448" s="129"/>
      <c r="JB448" s="50"/>
      <c r="JC448" s="51"/>
      <c r="JD448" s="50"/>
      <c r="JE448" s="51"/>
      <c r="JF448" s="50"/>
      <c r="JG448" s="51"/>
      <c r="JH448" s="52"/>
      <c r="JI448" s="48">
        <f t="shared" si="254"/>
        <v>0</v>
      </c>
      <c r="JJ448" s="136"/>
      <c r="JK448" s="140"/>
      <c r="JL448" s="129"/>
      <c r="JM448" s="50"/>
      <c r="JN448" s="51"/>
      <c r="JO448" s="52"/>
      <c r="JP448" s="48">
        <f t="shared" si="252"/>
        <v>0</v>
      </c>
      <c r="JQ448" s="51"/>
      <c r="JR448" s="52"/>
    </row>
    <row r="449" spans="1:278" s="112" customFormat="1" ht="15" hidden="1" customHeight="1" x14ac:dyDescent="0.3">
      <c r="A449" s="27"/>
      <c r="B449" s="37">
        <v>5605</v>
      </c>
      <c r="C449" s="30" t="s">
        <v>24</v>
      </c>
      <c r="D449" s="39">
        <v>2006</v>
      </c>
      <c r="E449" s="62">
        <f t="shared" si="245"/>
        <v>0</v>
      </c>
      <c r="F449" s="47"/>
      <c r="G449" s="47"/>
      <c r="H449" s="47"/>
      <c r="I449" s="47"/>
      <c r="J449" s="48">
        <f t="shared" si="264"/>
        <v>0</v>
      </c>
      <c r="K449" s="49"/>
      <c r="L449" s="50"/>
      <c r="M449" s="51"/>
      <c r="N449" s="50"/>
      <c r="O449" s="51"/>
      <c r="P449" s="52"/>
      <c r="Q449" s="48">
        <f t="shared" si="246"/>
        <v>0</v>
      </c>
      <c r="R449" s="49"/>
      <c r="S449" s="52"/>
      <c r="T449" s="48">
        <f t="shared" si="247"/>
        <v>0</v>
      </c>
      <c r="U449" s="49"/>
      <c r="V449" s="50"/>
      <c r="W449" s="51"/>
      <c r="X449" s="52"/>
      <c r="Y449" s="53">
        <f t="shared" si="266"/>
        <v>0</v>
      </c>
      <c r="Z449" s="105"/>
      <c r="AA449" s="55"/>
      <c r="AB449" s="105"/>
      <c r="AC449" s="55"/>
      <c r="AD449" s="105"/>
      <c r="AE449" s="55"/>
      <c r="AF449" s="105"/>
      <c r="AG449" s="55"/>
      <c r="AH449" s="105"/>
      <c r="AI449" s="55"/>
      <c r="AJ449" s="105"/>
      <c r="AK449" s="55"/>
      <c r="AL449" s="105"/>
      <c r="AM449" s="55"/>
      <c r="AN449" s="105"/>
      <c r="AO449" s="88"/>
      <c r="AP449" s="95">
        <f t="shared" si="248"/>
        <v>0</v>
      </c>
      <c r="AQ449" s="104"/>
      <c r="AR449" s="92"/>
      <c r="AS449" s="89">
        <f>AU449+AW449+AY449+BA449+BC449</f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>
        <f t="shared" si="260"/>
        <v>0</v>
      </c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261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>CJ449+CL449+CN449+CP449+CR449+CT449</f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>CW449+CY449+DA449+DC449+DE449</f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>
        <f t="shared" si="249"/>
        <v>0</v>
      </c>
      <c r="DG449" s="51"/>
      <c r="DH449" s="50"/>
      <c r="DI449" s="51"/>
      <c r="DJ449" s="50"/>
      <c r="DK449" s="51"/>
      <c r="DL449" s="52"/>
      <c r="DM449" s="53">
        <f>DO449+DQ449+DS449+DU449+DW449+DY449+EA449+EC449</f>
        <v>0</v>
      </c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>
        <f>EF449+EH449+EJ449+EL449+EN449+EP449+ER449+ET449+EV449+EX449</f>
        <v>0</v>
      </c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250"/>
        <v>0</v>
      </c>
      <c r="EZ449" s="51"/>
      <c r="FA449" s="50"/>
      <c r="FB449" s="51"/>
      <c r="FC449" s="52"/>
      <c r="FD449" s="53">
        <f t="shared" si="267"/>
        <v>0</v>
      </c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>
        <f t="shared" si="262"/>
        <v>0</v>
      </c>
      <c r="FR449" s="122"/>
      <c r="FS449" s="122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>
        <f>GF449+GH449+GJ449+GL449+GN449</f>
        <v>0</v>
      </c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>
        <f>GQ449+GS449+GU449+GW449+GY449+HA449+HC449</f>
        <v>0</v>
      </c>
      <c r="GP449" s="136"/>
      <c r="GQ449" s="140"/>
      <c r="GR449" s="51"/>
      <c r="GS449" s="50"/>
      <c r="GT449" s="51"/>
      <c r="GU449" s="50"/>
      <c r="GV449" s="129"/>
      <c r="GW449" s="50"/>
      <c r="GX449" s="51"/>
      <c r="GY449" s="50"/>
      <c r="GZ449" s="51"/>
      <c r="HA449" s="50"/>
      <c r="HB449" s="51"/>
      <c r="HC449" s="52"/>
      <c r="HD449" s="48">
        <f t="shared" si="265"/>
        <v>0</v>
      </c>
      <c r="HE449" s="136"/>
      <c r="HF449" s="140"/>
      <c r="HG449" s="51"/>
      <c r="HH449" s="50"/>
      <c r="HI449" s="51"/>
      <c r="HJ449" s="50"/>
      <c r="HK449" s="129"/>
      <c r="HL449" s="50"/>
      <c r="HM449" s="51"/>
      <c r="HN449" s="50"/>
      <c r="HO449" s="51"/>
      <c r="HP449" s="50"/>
      <c r="HQ449" s="51"/>
      <c r="HR449" s="52"/>
      <c r="HS449" s="48">
        <f t="shared" si="253"/>
        <v>0</v>
      </c>
      <c r="HT449" s="136"/>
      <c r="HU449" s="140"/>
      <c r="HV449" s="51"/>
      <c r="HW449" s="50"/>
      <c r="HX449" s="51"/>
      <c r="HY449" s="50"/>
      <c r="HZ449" s="129"/>
      <c r="IA449" s="50"/>
      <c r="IB449" s="51"/>
      <c r="IC449" s="50"/>
      <c r="ID449" s="51"/>
      <c r="IE449" s="50"/>
      <c r="IF449" s="129"/>
      <c r="IG449" s="50"/>
      <c r="IH449" s="129"/>
      <c r="II449" s="50"/>
      <c r="IJ449" s="51"/>
      <c r="IK449" s="52"/>
      <c r="IL449" s="48">
        <f t="shared" si="256"/>
        <v>0</v>
      </c>
      <c r="IM449" s="136"/>
      <c r="IN449" s="140"/>
      <c r="IO449" s="51"/>
      <c r="IP449" s="52"/>
      <c r="IQ449" s="48">
        <f t="shared" si="251"/>
        <v>0</v>
      </c>
      <c r="IR449" s="51"/>
      <c r="IS449" s="52"/>
      <c r="IT449" s="48">
        <f t="shared" si="263"/>
        <v>0</v>
      </c>
      <c r="IU449" s="136"/>
      <c r="IV449" s="140"/>
      <c r="IW449" s="51"/>
      <c r="IX449" s="50"/>
      <c r="IY449" s="129"/>
      <c r="IZ449" s="50"/>
      <c r="JA449" s="129"/>
      <c r="JB449" s="50"/>
      <c r="JC449" s="51"/>
      <c r="JD449" s="50"/>
      <c r="JE449" s="51"/>
      <c r="JF449" s="50"/>
      <c r="JG449" s="51"/>
      <c r="JH449" s="52"/>
      <c r="JI449" s="48">
        <f t="shared" si="254"/>
        <v>0</v>
      </c>
      <c r="JJ449" s="136"/>
      <c r="JK449" s="140"/>
      <c r="JL449" s="129"/>
      <c r="JM449" s="50"/>
      <c r="JN449" s="51"/>
      <c r="JO449" s="52"/>
      <c r="JP449" s="48">
        <f t="shared" si="252"/>
        <v>0</v>
      </c>
      <c r="JQ449" s="51"/>
      <c r="JR449" s="52"/>
    </row>
    <row r="450" spans="1:278" s="112" customFormat="1" ht="15" hidden="1" customHeight="1" x14ac:dyDescent="0.3">
      <c r="A450" s="27"/>
      <c r="B450" s="37">
        <v>2530</v>
      </c>
      <c r="C450" s="30" t="s">
        <v>341</v>
      </c>
      <c r="D450" s="38">
        <v>2001</v>
      </c>
      <c r="E450" s="62">
        <f t="shared" si="245"/>
        <v>0</v>
      </c>
      <c r="F450" s="47"/>
      <c r="G450" s="47"/>
      <c r="H450" s="47"/>
      <c r="I450" s="47"/>
      <c r="J450" s="48">
        <f t="shared" si="264"/>
        <v>0</v>
      </c>
      <c r="K450" s="49"/>
      <c r="L450" s="50"/>
      <c r="M450" s="51"/>
      <c r="N450" s="50"/>
      <c r="O450" s="51"/>
      <c r="P450" s="52"/>
      <c r="Q450" s="48">
        <f t="shared" si="246"/>
        <v>0</v>
      </c>
      <c r="R450" s="49"/>
      <c r="S450" s="52"/>
      <c r="T450" s="48">
        <f t="shared" si="247"/>
        <v>0</v>
      </c>
      <c r="U450" s="49"/>
      <c r="V450" s="50"/>
      <c r="W450" s="51"/>
      <c r="X450" s="52"/>
      <c r="Y450" s="53">
        <f t="shared" si="266"/>
        <v>0</v>
      </c>
      <c r="Z450" s="114"/>
      <c r="AA450" s="55"/>
      <c r="AB450" s="114"/>
      <c r="AC450" s="55"/>
      <c r="AD450" s="114"/>
      <c r="AE450" s="55"/>
      <c r="AF450" s="114"/>
      <c r="AG450" s="55"/>
      <c r="AH450" s="114"/>
      <c r="AI450" s="55"/>
      <c r="AJ450" s="114"/>
      <c r="AK450" s="55"/>
      <c r="AL450" s="120"/>
      <c r="AM450" s="55"/>
      <c r="AN450" s="114"/>
      <c r="AO450" s="88"/>
      <c r="AP450" s="95">
        <f t="shared" si="248"/>
        <v>0</v>
      </c>
      <c r="AQ450" s="104"/>
      <c r="AR450" s="92"/>
      <c r="AS450" s="89">
        <f>AU450+AW450+AY450+BA450+BC450</f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 t="shared" si="260"/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261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>CJ450+CL450+CN450+CP450+CR450+CT450</f>
        <v>0</v>
      </c>
      <c r="CI450" s="51"/>
      <c r="CJ450" s="50"/>
      <c r="CK450" s="51"/>
      <c r="CL450" s="50"/>
      <c r="CM450" s="51"/>
      <c r="CN450" s="50"/>
      <c r="CO450" s="50"/>
      <c r="CP450" s="50"/>
      <c r="CQ450" s="51"/>
      <c r="CR450" s="50"/>
      <c r="CS450" s="51"/>
      <c r="CT450" s="52"/>
      <c r="CU450" s="53">
        <f>CW450+CY450+DA450+DC450+DE450</f>
        <v>0</v>
      </c>
      <c r="CV450" s="51"/>
      <c r="CW450" s="50"/>
      <c r="CX450" s="50"/>
      <c r="CY450" s="50"/>
      <c r="CZ450" s="51"/>
      <c r="DA450" s="50"/>
      <c r="DB450" s="51"/>
      <c r="DC450" s="50"/>
      <c r="DD450" s="51"/>
      <c r="DE450" s="52"/>
      <c r="DF450" s="53">
        <f t="shared" si="249"/>
        <v>0</v>
      </c>
      <c r="DG450" s="51"/>
      <c r="DH450" s="50"/>
      <c r="DI450" s="50"/>
      <c r="DJ450" s="50"/>
      <c r="DK450" s="51"/>
      <c r="DL450" s="52"/>
      <c r="DM450" s="53">
        <f>DO450+DQ450+DS450+DU450+DW450+DY450+EA450+EC450</f>
        <v>0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0"/>
      <c r="DY450" s="50"/>
      <c r="DZ450" s="51"/>
      <c r="EA450" s="50"/>
      <c r="EB450" s="51"/>
      <c r="EC450" s="52"/>
      <c r="ED450" s="53">
        <f>EF450+EH450+EJ450+EL450+EN450+EP450+ER450+ET450+EV450+EX450</f>
        <v>0</v>
      </c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0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250"/>
        <v>0</v>
      </c>
      <c r="EZ450" s="51"/>
      <c r="FA450" s="50"/>
      <c r="FB450" s="51"/>
      <c r="FC450" s="52"/>
      <c r="FD450" s="53">
        <f t="shared" si="267"/>
        <v>0</v>
      </c>
      <c r="FE450" s="51"/>
      <c r="FF450" s="50"/>
      <c r="FG450" s="51"/>
      <c r="FH450" s="50"/>
      <c r="FI450" s="51"/>
      <c r="FJ450" s="50"/>
      <c r="FK450" s="50"/>
      <c r="FL450" s="50"/>
      <c r="FM450" s="51"/>
      <c r="FN450" s="50"/>
      <c r="FO450" s="51"/>
      <c r="FP450" s="52"/>
      <c r="FQ450" s="53">
        <f t="shared" si="262"/>
        <v>0</v>
      </c>
      <c r="FR450" s="122"/>
      <c r="FS450" s="122"/>
      <c r="FT450" s="51"/>
      <c r="FU450" s="50"/>
      <c r="FV450" s="51"/>
      <c r="FW450" s="50"/>
      <c r="FX450" s="50"/>
      <c r="FY450" s="50"/>
      <c r="FZ450" s="50"/>
      <c r="GA450" s="50"/>
      <c r="GB450" s="51"/>
      <c r="GC450" s="52"/>
      <c r="GD450" s="53">
        <f>GF450+GH450+GJ450+GL450+GN450</f>
        <v>0</v>
      </c>
      <c r="GE450" s="51"/>
      <c r="GF450" s="50"/>
      <c r="GG450" s="51"/>
      <c r="GH450" s="50"/>
      <c r="GI450" s="51"/>
      <c r="GJ450" s="50"/>
      <c r="GK450" s="50"/>
      <c r="GL450" s="50"/>
      <c r="GM450" s="51"/>
      <c r="GN450" s="52"/>
      <c r="GO450" s="48">
        <f>GQ450+GS450+GU450+GW450+GY450+HA450+HC450</f>
        <v>0</v>
      </c>
      <c r="GP450" s="125"/>
      <c r="GQ450" s="125"/>
      <c r="GR450" s="51"/>
      <c r="GS450" s="50"/>
      <c r="GT450" s="51"/>
      <c r="GU450" s="50"/>
      <c r="GV450" s="50"/>
      <c r="GW450" s="50"/>
      <c r="GX450" s="50"/>
      <c r="GY450" s="50"/>
      <c r="GZ450" s="50"/>
      <c r="HA450" s="50"/>
      <c r="HB450" s="51"/>
      <c r="HC450" s="52"/>
      <c r="HD450" s="48">
        <f t="shared" si="265"/>
        <v>0</v>
      </c>
      <c r="HE450" s="125"/>
      <c r="HF450" s="125"/>
      <c r="HG450" s="51"/>
      <c r="HH450" s="50"/>
      <c r="HI450" s="51"/>
      <c r="HJ450" s="50"/>
      <c r="HK450" s="50"/>
      <c r="HL450" s="50"/>
      <c r="HM450" s="50"/>
      <c r="HN450" s="50"/>
      <c r="HO450" s="50"/>
      <c r="HP450" s="50"/>
      <c r="HQ450" s="51"/>
      <c r="HR450" s="52"/>
      <c r="HS450" s="48">
        <f t="shared" si="253"/>
        <v>0</v>
      </c>
      <c r="HT450" s="136"/>
      <c r="HU450" s="140"/>
      <c r="HV450" s="51"/>
      <c r="HW450" s="50"/>
      <c r="HX450" s="51"/>
      <c r="HY450" s="50"/>
      <c r="HZ450" s="51"/>
      <c r="IA450" s="50"/>
      <c r="IB450" s="51"/>
      <c r="IC450" s="50"/>
      <c r="ID450" s="51"/>
      <c r="IE450" s="50"/>
      <c r="IF450" s="129"/>
      <c r="IG450" s="50"/>
      <c r="IH450" s="129"/>
      <c r="II450" s="50"/>
      <c r="IJ450" s="51"/>
      <c r="IK450" s="52"/>
      <c r="IL450" s="48">
        <f t="shared" si="256"/>
        <v>0</v>
      </c>
      <c r="IM450" s="136"/>
      <c r="IN450" s="140"/>
      <c r="IO450" s="51"/>
      <c r="IP450" s="52"/>
      <c r="IQ450" s="48">
        <f t="shared" si="251"/>
        <v>0</v>
      </c>
      <c r="IR450" s="51"/>
      <c r="IS450" s="52"/>
      <c r="IT450" s="48">
        <f t="shared" si="263"/>
        <v>0</v>
      </c>
      <c r="IU450" s="136"/>
      <c r="IV450" s="140"/>
      <c r="IW450" s="51"/>
      <c r="IX450" s="50"/>
      <c r="IY450" s="51"/>
      <c r="IZ450" s="50"/>
      <c r="JA450" s="129"/>
      <c r="JB450" s="50"/>
      <c r="JC450" s="51"/>
      <c r="JD450" s="50"/>
      <c r="JE450" s="51"/>
      <c r="JF450" s="50"/>
      <c r="JG450" s="51"/>
      <c r="JH450" s="52"/>
      <c r="JI450" s="48">
        <f t="shared" si="254"/>
        <v>0</v>
      </c>
      <c r="JJ450" s="136"/>
      <c r="JK450" s="140"/>
      <c r="JL450" s="51"/>
      <c r="JM450" s="50"/>
      <c r="JN450" s="51"/>
      <c r="JO450" s="52"/>
      <c r="JP450" s="48">
        <f t="shared" si="252"/>
        <v>0</v>
      </c>
      <c r="JQ450" s="51"/>
      <c r="JR450" s="52"/>
    </row>
    <row r="451" spans="1:278" s="112" customFormat="1" ht="15" hidden="1" customHeight="1" x14ac:dyDescent="0.3">
      <c r="A451" s="27"/>
      <c r="B451" s="37">
        <v>5305</v>
      </c>
      <c r="C451" s="30" t="s">
        <v>46</v>
      </c>
      <c r="D451" s="39">
        <v>2005</v>
      </c>
      <c r="E451" s="62">
        <f t="shared" si="245"/>
        <v>0</v>
      </c>
      <c r="F451" s="47"/>
      <c r="G451" s="47"/>
      <c r="H451" s="47"/>
      <c r="I451" s="47"/>
      <c r="J451" s="48">
        <f t="shared" si="264"/>
        <v>0</v>
      </c>
      <c r="K451" s="49"/>
      <c r="L451" s="50"/>
      <c r="M451" s="51"/>
      <c r="N451" s="50"/>
      <c r="O451" s="51"/>
      <c r="P451" s="52"/>
      <c r="Q451" s="48">
        <f t="shared" si="246"/>
        <v>0</v>
      </c>
      <c r="R451" s="49"/>
      <c r="S451" s="52"/>
      <c r="T451" s="48">
        <f t="shared" si="247"/>
        <v>0</v>
      </c>
      <c r="U451" s="49"/>
      <c r="V451" s="50"/>
      <c r="W451" s="51"/>
      <c r="X451" s="52"/>
      <c r="Y451" s="53">
        <f t="shared" si="266"/>
        <v>0</v>
      </c>
      <c r="Z451" s="114"/>
      <c r="AA451" s="55"/>
      <c r="AB451" s="114"/>
      <c r="AC451" s="55"/>
      <c r="AD451" s="114"/>
      <c r="AE451" s="55"/>
      <c r="AF451" s="114"/>
      <c r="AG451" s="55"/>
      <c r="AH451" s="114"/>
      <c r="AI451" s="55"/>
      <c r="AJ451" s="114"/>
      <c r="AK451" s="55"/>
      <c r="AL451" s="114"/>
      <c r="AM451" s="55"/>
      <c r="AN451" s="114"/>
      <c r="AO451" s="88"/>
      <c r="AP451" s="95">
        <f t="shared" si="248"/>
        <v>0</v>
      </c>
      <c r="AQ451" s="104"/>
      <c r="AR451" s="92"/>
      <c r="AS451" s="89">
        <f>AU451+AW451+AY451+BA451+BC451</f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>
        <f t="shared" si="260"/>
        <v>0</v>
      </c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261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>
        <f>CJ451+CL451+CN451+CP451+CR451+CT451</f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>
        <f>CW451+CY451+DA451+DC451+DE451</f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>
        <f t="shared" si="249"/>
        <v>0</v>
      </c>
      <c r="DG451" s="51"/>
      <c r="DH451" s="50"/>
      <c r="DI451" s="51"/>
      <c r="DJ451" s="50"/>
      <c r="DK451" s="51"/>
      <c r="DL451" s="52"/>
      <c r="DM451" s="53">
        <f>DO451+DQ451+DS451+DU451+DW451+DY451+EA451+EC451</f>
        <v>0</v>
      </c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>
        <f>EF451+EH451+EJ451+EL451+EN451+EP451+ER451+ET451+EV451+EX451</f>
        <v>0</v>
      </c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250"/>
        <v>0</v>
      </c>
      <c r="EZ451" s="51"/>
      <c r="FA451" s="50"/>
      <c r="FB451" s="51"/>
      <c r="FC451" s="52"/>
      <c r="FD451" s="53">
        <f t="shared" si="267"/>
        <v>0</v>
      </c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>
        <f t="shared" si="262"/>
        <v>0</v>
      </c>
      <c r="FR451" s="122"/>
      <c r="FS451" s="122"/>
      <c r="FT451" s="51"/>
      <c r="FU451" s="50"/>
      <c r="FV451" s="51"/>
      <c r="FW451" s="50"/>
      <c r="FX451" s="50"/>
      <c r="FY451" s="50"/>
      <c r="FZ451" s="50"/>
      <c r="GA451" s="50"/>
      <c r="GB451" s="51"/>
      <c r="GC451" s="52"/>
      <c r="GD451" s="53">
        <f>GF451+GH451+GJ451+GL451+GN451</f>
        <v>0</v>
      </c>
      <c r="GE451" s="51"/>
      <c r="GF451" s="50"/>
      <c r="GG451" s="51"/>
      <c r="GH451" s="50"/>
      <c r="GI451" s="51"/>
      <c r="GJ451" s="50"/>
      <c r="GK451" s="51"/>
      <c r="GL451" s="50"/>
      <c r="GM451" s="51"/>
      <c r="GN451" s="52"/>
      <c r="GO451" s="48">
        <f>GQ451+GS451+GU451+GW451+GY451+HA451+HC451</f>
        <v>0</v>
      </c>
      <c r="GP451" s="136"/>
      <c r="GQ451" s="140"/>
      <c r="GR451" s="51"/>
      <c r="GS451" s="50"/>
      <c r="GT451" s="51"/>
      <c r="GU451" s="50"/>
      <c r="GV451" s="129"/>
      <c r="GW451" s="50"/>
      <c r="GX451" s="51"/>
      <c r="GY451" s="50"/>
      <c r="GZ451" s="51"/>
      <c r="HA451" s="50"/>
      <c r="HB451" s="51"/>
      <c r="HC451" s="52"/>
      <c r="HD451" s="48">
        <f t="shared" si="265"/>
        <v>0</v>
      </c>
      <c r="HE451" s="136"/>
      <c r="HF451" s="140"/>
      <c r="HG451" s="51"/>
      <c r="HH451" s="50"/>
      <c r="HI451" s="51"/>
      <c r="HJ451" s="50"/>
      <c r="HK451" s="129"/>
      <c r="HL451" s="50"/>
      <c r="HM451" s="51"/>
      <c r="HN451" s="50"/>
      <c r="HO451" s="51"/>
      <c r="HP451" s="50"/>
      <c r="HQ451" s="51"/>
      <c r="HR451" s="52"/>
      <c r="HS451" s="48">
        <f t="shared" si="253"/>
        <v>0</v>
      </c>
      <c r="HT451" s="136"/>
      <c r="HU451" s="140"/>
      <c r="HV451" s="51"/>
      <c r="HW451" s="50"/>
      <c r="HX451" s="51"/>
      <c r="HY451" s="50"/>
      <c r="HZ451" s="129"/>
      <c r="IA451" s="50"/>
      <c r="IB451" s="51"/>
      <c r="IC451" s="50"/>
      <c r="ID451" s="51"/>
      <c r="IE451" s="50"/>
      <c r="IF451" s="129"/>
      <c r="IG451" s="50"/>
      <c r="IH451" s="129"/>
      <c r="II451" s="50"/>
      <c r="IJ451" s="51"/>
      <c r="IK451" s="52"/>
      <c r="IL451" s="48">
        <f t="shared" si="256"/>
        <v>0</v>
      </c>
      <c r="IM451" s="136"/>
      <c r="IN451" s="140"/>
      <c r="IO451" s="51"/>
      <c r="IP451" s="52"/>
      <c r="IQ451" s="48">
        <f t="shared" si="251"/>
        <v>0</v>
      </c>
      <c r="IR451" s="51"/>
      <c r="IS451" s="52"/>
      <c r="IT451" s="48">
        <f t="shared" si="263"/>
        <v>0</v>
      </c>
      <c r="IU451" s="136"/>
      <c r="IV451" s="140"/>
      <c r="IW451" s="51"/>
      <c r="IX451" s="50"/>
      <c r="IY451" s="129"/>
      <c r="IZ451" s="50"/>
      <c r="JA451" s="129"/>
      <c r="JB451" s="50"/>
      <c r="JC451" s="51"/>
      <c r="JD451" s="50"/>
      <c r="JE451" s="51"/>
      <c r="JF451" s="50"/>
      <c r="JG451" s="51"/>
      <c r="JH451" s="52"/>
      <c r="JI451" s="48">
        <f t="shared" si="254"/>
        <v>0</v>
      </c>
      <c r="JJ451" s="136"/>
      <c r="JK451" s="140"/>
      <c r="JL451" s="129"/>
      <c r="JM451" s="50"/>
      <c r="JN451" s="51"/>
      <c r="JO451" s="52"/>
      <c r="JP451" s="48">
        <f t="shared" si="252"/>
        <v>0</v>
      </c>
      <c r="JQ451" s="51"/>
      <c r="JR451" s="52"/>
    </row>
    <row r="452" spans="1:278" s="112" customFormat="1" ht="15" hidden="1" customHeight="1" x14ac:dyDescent="0.3">
      <c r="A452" s="27"/>
      <c r="B452" s="37">
        <v>7360</v>
      </c>
      <c r="C452" s="30" t="s">
        <v>232</v>
      </c>
      <c r="D452" s="38">
        <v>2009</v>
      </c>
      <c r="E452" s="62">
        <f t="shared" si="245"/>
        <v>0</v>
      </c>
      <c r="F452" s="47"/>
      <c r="G452" s="47"/>
      <c r="H452" s="47"/>
      <c r="I452" s="47"/>
      <c r="J452" s="48">
        <f t="shared" si="264"/>
        <v>0</v>
      </c>
      <c r="K452" s="49"/>
      <c r="L452" s="50"/>
      <c r="M452" s="51"/>
      <c r="N452" s="50"/>
      <c r="O452" s="51"/>
      <c r="P452" s="52"/>
      <c r="Q452" s="48">
        <f t="shared" si="246"/>
        <v>0</v>
      </c>
      <c r="R452" s="49"/>
      <c r="S452" s="52"/>
      <c r="T452" s="48">
        <f t="shared" si="247"/>
        <v>0</v>
      </c>
      <c r="U452" s="49"/>
      <c r="V452" s="50"/>
      <c r="W452" s="51"/>
      <c r="X452" s="52"/>
      <c r="Y452" s="53">
        <f t="shared" si="266"/>
        <v>0</v>
      </c>
      <c r="Z452" s="114"/>
      <c r="AA452" s="55"/>
      <c r="AB452" s="114"/>
      <c r="AC452" s="55"/>
      <c r="AD452" s="114"/>
      <c r="AE452" s="55"/>
      <c r="AF452" s="114"/>
      <c r="AG452" s="55"/>
      <c r="AH452" s="114"/>
      <c r="AI452" s="55"/>
      <c r="AJ452" s="114"/>
      <c r="AK452" s="55"/>
      <c r="AL452" s="114"/>
      <c r="AM452" s="55"/>
      <c r="AN452" s="114"/>
      <c r="AO452" s="88"/>
      <c r="AP452" s="95">
        <f t="shared" si="248"/>
        <v>0</v>
      </c>
      <c r="AQ452" s="104"/>
      <c r="AR452" s="92"/>
      <c r="AS452" s="89"/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>
        <f t="shared" si="260"/>
        <v>0</v>
      </c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261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/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/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>
        <f t="shared" si="249"/>
        <v>0</v>
      </c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1"/>
      <c r="ET452" s="50"/>
      <c r="EU452" s="51"/>
      <c r="EV452" s="50"/>
      <c r="EW452" s="51"/>
      <c r="EX452" s="52"/>
      <c r="EY452" s="53">
        <f t="shared" si="250"/>
        <v>0</v>
      </c>
      <c r="EZ452" s="51"/>
      <c r="FA452" s="50"/>
      <c r="FB452" s="51"/>
      <c r="FC452" s="52"/>
      <c r="FD452" s="53">
        <f t="shared" si="267"/>
        <v>0</v>
      </c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>
        <f t="shared" si="262"/>
        <v>0</v>
      </c>
      <c r="FR452" s="153"/>
      <c r="FS452" s="150"/>
      <c r="FT452" s="51"/>
      <c r="FU452" s="50"/>
      <c r="FV452" s="51"/>
      <c r="FW452" s="50"/>
      <c r="FX452" s="51"/>
      <c r="FY452" s="50"/>
      <c r="FZ452" s="51"/>
      <c r="GA452" s="50"/>
      <c r="GB452" s="51"/>
      <c r="GC452" s="52"/>
      <c r="GD452" s="53"/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/>
      <c r="GP452" s="136"/>
      <c r="GQ452" s="140"/>
      <c r="GR452" s="51"/>
      <c r="GS452" s="50"/>
      <c r="GT452" s="51"/>
      <c r="GU452" s="50"/>
      <c r="GV452" s="129"/>
      <c r="GW452" s="50"/>
      <c r="GX452" s="51"/>
      <c r="GY452" s="50"/>
      <c r="GZ452" s="51"/>
      <c r="HA452" s="50"/>
      <c r="HB452" s="51"/>
      <c r="HC452" s="52"/>
      <c r="HD452" s="48">
        <f t="shared" si="265"/>
        <v>0</v>
      </c>
      <c r="HE452" s="136"/>
      <c r="HF452" s="140"/>
      <c r="HG452" s="51"/>
      <c r="HH452" s="50"/>
      <c r="HI452" s="51"/>
      <c r="HJ452" s="50"/>
      <c r="HK452" s="129"/>
      <c r="HL452" s="50"/>
      <c r="HM452" s="51"/>
      <c r="HN452" s="50"/>
      <c r="HO452" s="51"/>
      <c r="HP452" s="50"/>
      <c r="HQ452" s="51"/>
      <c r="HR452" s="52"/>
      <c r="HS452" s="48">
        <f t="shared" si="253"/>
        <v>0</v>
      </c>
      <c r="HT452" s="136"/>
      <c r="HU452" s="140"/>
      <c r="HV452" s="51"/>
      <c r="HW452" s="50"/>
      <c r="HX452" s="51"/>
      <c r="HY452" s="50"/>
      <c r="HZ452" s="129"/>
      <c r="IA452" s="50"/>
      <c r="IB452" s="51"/>
      <c r="IC452" s="50"/>
      <c r="ID452" s="51"/>
      <c r="IE452" s="50"/>
      <c r="IF452" s="129"/>
      <c r="IG452" s="50"/>
      <c r="IH452" s="129"/>
      <c r="II452" s="50"/>
      <c r="IJ452" s="51"/>
      <c r="IK452" s="52"/>
      <c r="IL452" s="48">
        <f t="shared" si="256"/>
        <v>0</v>
      </c>
      <c r="IM452" s="136"/>
      <c r="IN452" s="140"/>
      <c r="IO452" s="51"/>
      <c r="IP452" s="52"/>
      <c r="IQ452" s="48">
        <f t="shared" si="251"/>
        <v>0</v>
      </c>
      <c r="IR452" s="51"/>
      <c r="IS452" s="52"/>
      <c r="IT452" s="48">
        <f t="shared" si="263"/>
        <v>0</v>
      </c>
      <c r="IU452" s="136"/>
      <c r="IV452" s="140"/>
      <c r="IW452" s="51"/>
      <c r="IX452" s="50"/>
      <c r="IY452" s="129"/>
      <c r="IZ452" s="50"/>
      <c r="JA452" s="129"/>
      <c r="JB452" s="50"/>
      <c r="JC452" s="51"/>
      <c r="JD452" s="50"/>
      <c r="JE452" s="51"/>
      <c r="JF452" s="50"/>
      <c r="JG452" s="51"/>
      <c r="JH452" s="52"/>
      <c r="JI452" s="48">
        <f t="shared" si="254"/>
        <v>0</v>
      </c>
      <c r="JJ452" s="136"/>
      <c r="JK452" s="140"/>
      <c r="JL452" s="129"/>
      <c r="JM452" s="50"/>
      <c r="JN452" s="51"/>
      <c r="JO452" s="52"/>
      <c r="JP452" s="48">
        <f t="shared" si="252"/>
        <v>0</v>
      </c>
      <c r="JQ452" s="51"/>
      <c r="JR452" s="52"/>
    </row>
    <row r="453" spans="1:278" s="112" customFormat="1" ht="15" hidden="1" customHeight="1" x14ac:dyDescent="0.3">
      <c r="A453" s="27"/>
      <c r="B453" s="37">
        <v>5606</v>
      </c>
      <c r="C453" s="30" t="s">
        <v>329</v>
      </c>
      <c r="D453" s="38">
        <v>2006</v>
      </c>
      <c r="E453" s="62">
        <f t="shared" si="245"/>
        <v>0</v>
      </c>
      <c r="F453" s="47"/>
      <c r="G453" s="47"/>
      <c r="H453" s="47"/>
      <c r="I453" s="47"/>
      <c r="J453" s="48">
        <f t="shared" si="264"/>
        <v>0</v>
      </c>
      <c r="K453" s="49"/>
      <c r="L453" s="50"/>
      <c r="M453" s="51"/>
      <c r="N453" s="50"/>
      <c r="O453" s="51"/>
      <c r="P453" s="52"/>
      <c r="Q453" s="48">
        <f t="shared" si="246"/>
        <v>0</v>
      </c>
      <c r="R453" s="49"/>
      <c r="S453" s="52"/>
      <c r="T453" s="48">
        <f t="shared" si="247"/>
        <v>0</v>
      </c>
      <c r="U453" s="49"/>
      <c r="V453" s="50"/>
      <c r="W453" s="51"/>
      <c r="X453" s="52"/>
      <c r="Y453" s="53">
        <f t="shared" si="266"/>
        <v>0</v>
      </c>
      <c r="Z453" s="114"/>
      <c r="AA453" s="55"/>
      <c r="AB453" s="114"/>
      <c r="AC453" s="55"/>
      <c r="AD453" s="114"/>
      <c r="AE453" s="55"/>
      <c r="AF453" s="114"/>
      <c r="AG453" s="55"/>
      <c r="AH453" s="114"/>
      <c r="AI453" s="55"/>
      <c r="AJ453" s="114"/>
      <c r="AK453" s="55"/>
      <c r="AL453" s="120"/>
      <c r="AM453" s="55"/>
      <c r="AN453" s="114"/>
      <c r="AO453" s="88"/>
      <c r="AP453" s="95">
        <f t="shared" si="248"/>
        <v>0</v>
      </c>
      <c r="AQ453" s="104"/>
      <c r="AR453" s="92"/>
      <c r="AS453" s="89">
        <f>AU453+AW453+AY453+BA453+BC453</f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>
        <f t="shared" si="260"/>
        <v>0</v>
      </c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261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>
        <f>CJ453+CL453+CN453+CP453+CR453+CT453</f>
        <v>0</v>
      </c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>
        <f>CW453+CY453+DA453+DC453+DE453</f>
        <v>0</v>
      </c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>
        <f t="shared" si="249"/>
        <v>0</v>
      </c>
      <c r="DG453" s="51"/>
      <c r="DH453" s="50"/>
      <c r="DI453" s="51"/>
      <c r="DJ453" s="50"/>
      <c r="DK453" s="51"/>
      <c r="DL453" s="52"/>
      <c r="DM453" s="53">
        <f>DO453+DQ453+DS453+DU453+DW453+DY453+EA453+EC453</f>
        <v>0</v>
      </c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>
        <f>EF453+EH453+EJ453+EL453+EN453+EP453+ER453+ET453+EV453+EX453</f>
        <v>0</v>
      </c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0"/>
      <c r="ET453" s="50"/>
      <c r="EU453" s="50"/>
      <c r="EV453" s="50"/>
      <c r="EW453" s="51"/>
      <c r="EX453" s="52"/>
      <c r="EY453" s="53">
        <f t="shared" si="250"/>
        <v>0</v>
      </c>
      <c r="EZ453" s="51"/>
      <c r="FA453" s="50"/>
      <c r="FB453" s="51"/>
      <c r="FC453" s="52"/>
      <c r="FD453" s="53">
        <f t="shared" si="267"/>
        <v>0</v>
      </c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>
        <f t="shared" si="262"/>
        <v>0</v>
      </c>
      <c r="FR453" s="122"/>
      <c r="FS453" s="122"/>
      <c r="FT453" s="51"/>
      <c r="FU453" s="50"/>
      <c r="FV453" s="51"/>
      <c r="FW453" s="50"/>
      <c r="FX453" s="50"/>
      <c r="FY453" s="50"/>
      <c r="FZ453" s="50"/>
      <c r="GA453" s="50"/>
      <c r="GB453" s="51"/>
      <c r="GC453" s="52"/>
      <c r="GD453" s="53">
        <f>GF453+GH453+GJ453+GL453+GN453</f>
        <v>0</v>
      </c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>
        <f>GQ453+GS453+GU453+GW453+GY453+HA453+HC453</f>
        <v>0</v>
      </c>
      <c r="GP453" s="136"/>
      <c r="GQ453" s="140"/>
      <c r="GR453" s="51"/>
      <c r="GS453" s="50"/>
      <c r="GT453" s="51"/>
      <c r="GU453" s="50"/>
      <c r="GV453" s="129"/>
      <c r="GW453" s="50"/>
      <c r="GX453" s="51"/>
      <c r="GY453" s="50"/>
      <c r="GZ453" s="51"/>
      <c r="HA453" s="50"/>
      <c r="HB453" s="51"/>
      <c r="HC453" s="52"/>
      <c r="HD453" s="48">
        <f t="shared" si="265"/>
        <v>0</v>
      </c>
      <c r="HE453" s="136"/>
      <c r="HF453" s="140"/>
      <c r="HG453" s="51"/>
      <c r="HH453" s="50"/>
      <c r="HI453" s="51"/>
      <c r="HJ453" s="50"/>
      <c r="HK453" s="129"/>
      <c r="HL453" s="50"/>
      <c r="HM453" s="51"/>
      <c r="HN453" s="50"/>
      <c r="HO453" s="51"/>
      <c r="HP453" s="50"/>
      <c r="HQ453" s="51"/>
      <c r="HR453" s="52"/>
      <c r="HS453" s="48">
        <f t="shared" si="253"/>
        <v>0</v>
      </c>
      <c r="HT453" s="136"/>
      <c r="HU453" s="140"/>
      <c r="HV453" s="51"/>
      <c r="HW453" s="50"/>
      <c r="HX453" s="51"/>
      <c r="HY453" s="50"/>
      <c r="HZ453" s="129"/>
      <c r="IA453" s="50"/>
      <c r="IB453" s="51"/>
      <c r="IC453" s="50"/>
      <c r="ID453" s="51"/>
      <c r="IE453" s="50"/>
      <c r="IF453" s="129"/>
      <c r="IG453" s="50"/>
      <c r="IH453" s="129"/>
      <c r="II453" s="50"/>
      <c r="IJ453" s="51"/>
      <c r="IK453" s="52"/>
      <c r="IL453" s="48">
        <f t="shared" si="256"/>
        <v>0</v>
      </c>
      <c r="IM453" s="136"/>
      <c r="IN453" s="140"/>
      <c r="IO453" s="51"/>
      <c r="IP453" s="52"/>
      <c r="IQ453" s="48">
        <f t="shared" si="251"/>
        <v>0</v>
      </c>
      <c r="IR453" s="51"/>
      <c r="IS453" s="52"/>
      <c r="IT453" s="48">
        <f t="shared" si="263"/>
        <v>0</v>
      </c>
      <c r="IU453" s="136"/>
      <c r="IV453" s="140"/>
      <c r="IW453" s="51"/>
      <c r="IX453" s="50"/>
      <c r="IY453" s="129"/>
      <c r="IZ453" s="50"/>
      <c r="JA453" s="129"/>
      <c r="JB453" s="50"/>
      <c r="JC453" s="51"/>
      <c r="JD453" s="50"/>
      <c r="JE453" s="51"/>
      <c r="JF453" s="50"/>
      <c r="JG453" s="51"/>
      <c r="JH453" s="52"/>
      <c r="JI453" s="48">
        <f t="shared" si="254"/>
        <v>0</v>
      </c>
      <c r="JJ453" s="136"/>
      <c r="JK453" s="140"/>
      <c r="JL453" s="129"/>
      <c r="JM453" s="50"/>
      <c r="JN453" s="51"/>
      <c r="JO453" s="52"/>
      <c r="JP453" s="48">
        <f t="shared" si="252"/>
        <v>0</v>
      </c>
      <c r="JQ453" s="51"/>
      <c r="JR453" s="52"/>
    </row>
    <row r="454" spans="1:278" s="112" customFormat="1" ht="15" hidden="1" customHeight="1" x14ac:dyDescent="0.3">
      <c r="A454" s="27"/>
      <c r="B454" s="37">
        <v>287</v>
      </c>
      <c r="C454" s="30" t="s">
        <v>50</v>
      </c>
      <c r="D454" s="38">
        <v>1995</v>
      </c>
      <c r="E454" s="62">
        <f t="shared" si="245"/>
        <v>0</v>
      </c>
      <c r="F454" s="47"/>
      <c r="G454" s="47"/>
      <c r="H454" s="47"/>
      <c r="I454" s="47"/>
      <c r="J454" s="48">
        <f t="shared" si="264"/>
        <v>0</v>
      </c>
      <c r="K454" s="49"/>
      <c r="L454" s="50"/>
      <c r="M454" s="51"/>
      <c r="N454" s="50"/>
      <c r="O454" s="51"/>
      <c r="P454" s="52"/>
      <c r="Q454" s="48">
        <f t="shared" si="246"/>
        <v>0</v>
      </c>
      <c r="R454" s="49"/>
      <c r="S454" s="52"/>
      <c r="T454" s="48">
        <f t="shared" si="247"/>
        <v>0</v>
      </c>
      <c r="U454" s="49"/>
      <c r="V454" s="50"/>
      <c r="W454" s="51"/>
      <c r="X454" s="52"/>
      <c r="Y454" s="53">
        <f t="shared" si="266"/>
        <v>0</v>
      </c>
      <c r="Z454" s="114"/>
      <c r="AA454" s="55"/>
      <c r="AB454" s="114"/>
      <c r="AC454" s="55"/>
      <c r="AD454" s="114"/>
      <c r="AE454" s="55"/>
      <c r="AF454" s="114"/>
      <c r="AG454" s="55"/>
      <c r="AH454" s="114"/>
      <c r="AI454" s="55"/>
      <c r="AJ454" s="114"/>
      <c r="AK454" s="55"/>
      <c r="AL454" s="114"/>
      <c r="AM454" s="55"/>
      <c r="AN454" s="114"/>
      <c r="AO454" s="88"/>
      <c r="AP454" s="95">
        <f t="shared" si="248"/>
        <v>0</v>
      </c>
      <c r="AQ454" s="104"/>
      <c r="AR454" s="92"/>
      <c r="AS454" s="89">
        <f>AU454+AW454+AY454+BA454+BC454</f>
        <v>0</v>
      </c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>
        <f t="shared" si="260"/>
        <v>0</v>
      </c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261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>
        <f>CJ454+CL454+CN454+CP454+CR454+CT454</f>
        <v>0</v>
      </c>
      <c r="CI454" s="51"/>
      <c r="CJ454" s="50"/>
      <c r="CK454" s="51"/>
      <c r="CL454" s="50"/>
      <c r="CM454" s="51"/>
      <c r="CN454" s="50"/>
      <c r="CO454" s="50"/>
      <c r="CP454" s="50"/>
      <c r="CQ454" s="51"/>
      <c r="CR454" s="50"/>
      <c r="CS454" s="51"/>
      <c r="CT454" s="52"/>
      <c r="CU454" s="53">
        <f>CW454+CY454+DA454+DC454+DE454</f>
        <v>0</v>
      </c>
      <c r="CV454" s="51"/>
      <c r="CW454" s="50"/>
      <c r="CX454" s="50"/>
      <c r="CY454" s="50"/>
      <c r="CZ454" s="51"/>
      <c r="DA454" s="50"/>
      <c r="DB454" s="51"/>
      <c r="DC454" s="50"/>
      <c r="DD454" s="51"/>
      <c r="DE454" s="52"/>
      <c r="DF454" s="53">
        <f t="shared" si="249"/>
        <v>0</v>
      </c>
      <c r="DG454" s="51"/>
      <c r="DH454" s="50"/>
      <c r="DI454" s="50"/>
      <c r="DJ454" s="50"/>
      <c r="DK454" s="51"/>
      <c r="DL454" s="52"/>
      <c r="DM454" s="53">
        <f>DO454+DQ454+DS454+DU454+DW454+DY454+EA454+EC454</f>
        <v>0</v>
      </c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0"/>
      <c r="DY454" s="50"/>
      <c r="DZ454" s="51"/>
      <c r="EA454" s="50"/>
      <c r="EB454" s="51"/>
      <c r="EC454" s="52"/>
      <c r="ED454" s="53">
        <f>EF454+EH454+EJ454+EL454+EN454+EP454+ER454+ET454+EV454+EX454</f>
        <v>0</v>
      </c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0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250"/>
        <v>0</v>
      </c>
      <c r="EZ454" s="51"/>
      <c r="FA454" s="50"/>
      <c r="FB454" s="51"/>
      <c r="FC454" s="52"/>
      <c r="FD454" s="53">
        <f t="shared" si="267"/>
        <v>0</v>
      </c>
      <c r="FE454" s="51"/>
      <c r="FF454" s="50"/>
      <c r="FG454" s="51"/>
      <c r="FH454" s="50"/>
      <c r="FI454" s="51"/>
      <c r="FJ454" s="50"/>
      <c r="FK454" s="50"/>
      <c r="FL454" s="50"/>
      <c r="FM454" s="51"/>
      <c r="FN454" s="50"/>
      <c r="FO454" s="51"/>
      <c r="FP454" s="52"/>
      <c r="FQ454" s="53">
        <f t="shared" si="262"/>
        <v>0</v>
      </c>
      <c r="FR454" s="122"/>
      <c r="FS454" s="122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>
        <f>GF454+GH454+GJ454+GL454+GN454</f>
        <v>0</v>
      </c>
      <c r="GE454" s="51"/>
      <c r="GF454" s="50"/>
      <c r="GG454" s="51"/>
      <c r="GH454" s="50"/>
      <c r="GI454" s="51"/>
      <c r="GJ454" s="50"/>
      <c r="GK454" s="50"/>
      <c r="GL454" s="50"/>
      <c r="GM454" s="51"/>
      <c r="GN454" s="52"/>
      <c r="GO454" s="48">
        <f>GQ454+GS454+GU454+GW454+GY454+HA454+HC454</f>
        <v>0</v>
      </c>
      <c r="GP454" s="125"/>
      <c r="GQ454" s="125"/>
      <c r="GR454" s="51"/>
      <c r="GS454" s="50"/>
      <c r="GT454" s="51"/>
      <c r="GU454" s="50"/>
      <c r="GV454" s="50"/>
      <c r="GW454" s="50"/>
      <c r="GX454" s="50"/>
      <c r="GY454" s="50"/>
      <c r="GZ454" s="50"/>
      <c r="HA454" s="50"/>
      <c r="HB454" s="51"/>
      <c r="HC454" s="52"/>
      <c r="HD454" s="48">
        <f t="shared" si="265"/>
        <v>0</v>
      </c>
      <c r="HE454" s="125"/>
      <c r="HF454" s="125"/>
      <c r="HG454" s="51"/>
      <c r="HH454" s="50"/>
      <c r="HI454" s="51"/>
      <c r="HJ454" s="50"/>
      <c r="HK454" s="50"/>
      <c r="HL454" s="50"/>
      <c r="HM454" s="50"/>
      <c r="HN454" s="50"/>
      <c r="HO454" s="50"/>
      <c r="HP454" s="50"/>
      <c r="HQ454" s="51"/>
      <c r="HR454" s="52"/>
      <c r="HS454" s="48">
        <f t="shared" si="253"/>
        <v>0</v>
      </c>
      <c r="HT454" s="136"/>
      <c r="HU454" s="140"/>
      <c r="HV454" s="51"/>
      <c r="HW454" s="50"/>
      <c r="HX454" s="51"/>
      <c r="HY454" s="50"/>
      <c r="HZ454" s="51"/>
      <c r="IA454" s="50"/>
      <c r="IB454" s="51"/>
      <c r="IC454" s="50"/>
      <c r="ID454" s="51"/>
      <c r="IE454" s="50"/>
      <c r="IF454" s="129"/>
      <c r="IG454" s="50"/>
      <c r="IH454" s="129"/>
      <c r="II454" s="50"/>
      <c r="IJ454" s="51"/>
      <c r="IK454" s="52"/>
      <c r="IL454" s="48">
        <f t="shared" si="256"/>
        <v>0</v>
      </c>
      <c r="IM454" s="136"/>
      <c r="IN454" s="140"/>
      <c r="IO454" s="51"/>
      <c r="IP454" s="52"/>
      <c r="IQ454" s="48">
        <f t="shared" si="251"/>
        <v>0</v>
      </c>
      <c r="IR454" s="51"/>
      <c r="IS454" s="52"/>
      <c r="IT454" s="48">
        <f t="shared" si="263"/>
        <v>0</v>
      </c>
      <c r="IU454" s="136"/>
      <c r="IV454" s="140"/>
      <c r="IW454" s="51"/>
      <c r="IX454" s="50"/>
      <c r="IY454" s="51"/>
      <c r="IZ454" s="50"/>
      <c r="JA454" s="129"/>
      <c r="JB454" s="50"/>
      <c r="JC454" s="51"/>
      <c r="JD454" s="50"/>
      <c r="JE454" s="51"/>
      <c r="JF454" s="50"/>
      <c r="JG454" s="51"/>
      <c r="JH454" s="52"/>
      <c r="JI454" s="48">
        <f t="shared" si="254"/>
        <v>0</v>
      </c>
      <c r="JJ454" s="136"/>
      <c r="JK454" s="140"/>
      <c r="JL454" s="51"/>
      <c r="JM454" s="50"/>
      <c r="JN454" s="51"/>
      <c r="JO454" s="52"/>
      <c r="JP454" s="48">
        <f t="shared" si="252"/>
        <v>0</v>
      </c>
      <c r="JQ454" s="51"/>
      <c r="JR454" s="52"/>
    </row>
    <row r="455" spans="1:278" s="112" customFormat="1" ht="15" hidden="1" customHeight="1" x14ac:dyDescent="0.3">
      <c r="A455" s="27"/>
      <c r="B455" s="37">
        <v>6285</v>
      </c>
      <c r="C455" s="30" t="s">
        <v>320</v>
      </c>
      <c r="D455" s="38">
        <v>2006</v>
      </c>
      <c r="E455" s="62">
        <f t="shared" si="245"/>
        <v>0</v>
      </c>
      <c r="F455" s="47"/>
      <c r="G455" s="47"/>
      <c r="H455" s="47"/>
      <c r="I455" s="47"/>
      <c r="J455" s="48">
        <f t="shared" si="264"/>
        <v>0</v>
      </c>
      <c r="K455" s="49"/>
      <c r="L455" s="50"/>
      <c r="M455" s="51"/>
      <c r="N455" s="50"/>
      <c r="O455" s="51"/>
      <c r="P455" s="52"/>
      <c r="Q455" s="48">
        <f t="shared" si="246"/>
        <v>0</v>
      </c>
      <c r="R455" s="49"/>
      <c r="S455" s="52"/>
      <c r="T455" s="48">
        <f t="shared" si="247"/>
        <v>0</v>
      </c>
      <c r="U455" s="49"/>
      <c r="V455" s="50"/>
      <c r="W455" s="51"/>
      <c r="X455" s="52"/>
      <c r="Y455" s="53">
        <f t="shared" si="266"/>
        <v>0</v>
      </c>
      <c r="Z455" s="114"/>
      <c r="AA455" s="55"/>
      <c r="AB455" s="114"/>
      <c r="AC455" s="55"/>
      <c r="AD455" s="114"/>
      <c r="AE455" s="55"/>
      <c r="AF455" s="114"/>
      <c r="AG455" s="55"/>
      <c r="AH455" s="114"/>
      <c r="AI455" s="55"/>
      <c r="AJ455" s="120"/>
      <c r="AK455" s="55"/>
      <c r="AL455" s="114"/>
      <c r="AM455" s="55"/>
      <c r="AN455" s="114"/>
      <c r="AO455" s="88"/>
      <c r="AP455" s="95">
        <f t="shared" si="248"/>
        <v>0</v>
      </c>
      <c r="AQ455" s="104"/>
      <c r="AR455" s="92"/>
      <c r="AS455" s="89">
        <f>AU455+AW455+AY455+BA455+BC455</f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>
        <f t="shared" si="260"/>
        <v>0</v>
      </c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261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>CJ455+CL455+CN455+CP455+CR455+CT455</f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>CW455+CY455+DA455+DC455+DE455</f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>
        <f t="shared" si="249"/>
        <v>0</v>
      </c>
      <c r="DG455" s="51"/>
      <c r="DH455" s="50"/>
      <c r="DI455" s="51"/>
      <c r="DJ455" s="50"/>
      <c r="DK455" s="51"/>
      <c r="DL455" s="52"/>
      <c r="DM455" s="53">
        <f>DO455+DQ455+DS455+DU455+DW455+DY455+EA455+EC455</f>
        <v>0</v>
      </c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>
        <f>EF455+EH455+EJ455+EL455+EN455+EP455+ER455+ET455+EV455+EX455</f>
        <v>0</v>
      </c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0"/>
      <c r="ET455" s="50"/>
      <c r="EU455" s="50"/>
      <c r="EV455" s="50"/>
      <c r="EW455" s="51"/>
      <c r="EX455" s="52"/>
      <c r="EY455" s="53">
        <f t="shared" si="250"/>
        <v>0</v>
      </c>
      <c r="EZ455" s="51"/>
      <c r="FA455" s="50"/>
      <c r="FB455" s="51"/>
      <c r="FC455" s="52"/>
      <c r="FD455" s="53">
        <f t="shared" si="267"/>
        <v>0</v>
      </c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>
        <f t="shared" si="262"/>
        <v>0</v>
      </c>
      <c r="FR455" s="122"/>
      <c r="FS455" s="122"/>
      <c r="FT455" s="51"/>
      <c r="FU455" s="50"/>
      <c r="FV455" s="51"/>
      <c r="FW455" s="50"/>
      <c r="FX455" s="50"/>
      <c r="FY455" s="50"/>
      <c r="FZ455" s="50"/>
      <c r="GA455" s="50"/>
      <c r="GB455" s="51"/>
      <c r="GC455" s="52"/>
      <c r="GD455" s="53">
        <f>GF455+GH455+GJ455+GL455+GN455</f>
        <v>0</v>
      </c>
      <c r="GE455" s="51"/>
      <c r="GF455" s="50"/>
      <c r="GG455" s="51"/>
      <c r="GH455" s="50"/>
      <c r="GI455" s="51"/>
      <c r="GJ455" s="50"/>
      <c r="GK455" s="51"/>
      <c r="GL455" s="50"/>
      <c r="GM455" s="51"/>
      <c r="GN455" s="52"/>
      <c r="GO455" s="48">
        <f>GQ455+GS455+GU455+GW455+GY455+HA455+HC455</f>
        <v>0</v>
      </c>
      <c r="GP455" s="136"/>
      <c r="GQ455" s="140"/>
      <c r="GR455" s="51"/>
      <c r="GS455" s="50"/>
      <c r="GT455" s="51"/>
      <c r="GU455" s="50"/>
      <c r="GV455" s="129"/>
      <c r="GW455" s="50"/>
      <c r="GX455" s="51"/>
      <c r="GY455" s="50"/>
      <c r="GZ455" s="51"/>
      <c r="HA455" s="50"/>
      <c r="HB455" s="51"/>
      <c r="HC455" s="52"/>
      <c r="HD455" s="48">
        <f t="shared" si="265"/>
        <v>0</v>
      </c>
      <c r="HE455" s="136"/>
      <c r="HF455" s="140"/>
      <c r="HG455" s="51"/>
      <c r="HH455" s="50"/>
      <c r="HI455" s="51"/>
      <c r="HJ455" s="50"/>
      <c r="HK455" s="129"/>
      <c r="HL455" s="50"/>
      <c r="HM455" s="51"/>
      <c r="HN455" s="50"/>
      <c r="HO455" s="51"/>
      <c r="HP455" s="50"/>
      <c r="HQ455" s="51"/>
      <c r="HR455" s="52"/>
      <c r="HS455" s="48">
        <f t="shared" si="253"/>
        <v>0</v>
      </c>
      <c r="HT455" s="136"/>
      <c r="HU455" s="140"/>
      <c r="HV455" s="51"/>
      <c r="HW455" s="50"/>
      <c r="HX455" s="51"/>
      <c r="HY455" s="50"/>
      <c r="HZ455" s="129"/>
      <c r="IA455" s="50"/>
      <c r="IB455" s="51"/>
      <c r="IC455" s="50"/>
      <c r="ID455" s="51"/>
      <c r="IE455" s="50"/>
      <c r="IF455" s="129"/>
      <c r="IG455" s="50"/>
      <c r="IH455" s="129"/>
      <c r="II455" s="50"/>
      <c r="IJ455" s="51"/>
      <c r="IK455" s="52"/>
      <c r="IL455" s="48">
        <f t="shared" si="256"/>
        <v>0</v>
      </c>
      <c r="IM455" s="136"/>
      <c r="IN455" s="140"/>
      <c r="IO455" s="51"/>
      <c r="IP455" s="52"/>
      <c r="IQ455" s="48">
        <f t="shared" si="251"/>
        <v>0</v>
      </c>
      <c r="IR455" s="51"/>
      <c r="IS455" s="52"/>
      <c r="IT455" s="48">
        <f t="shared" si="263"/>
        <v>0</v>
      </c>
      <c r="IU455" s="136"/>
      <c r="IV455" s="140"/>
      <c r="IW455" s="51"/>
      <c r="IX455" s="50"/>
      <c r="IY455" s="129"/>
      <c r="IZ455" s="50"/>
      <c r="JA455" s="129"/>
      <c r="JB455" s="50"/>
      <c r="JC455" s="51"/>
      <c r="JD455" s="50"/>
      <c r="JE455" s="51"/>
      <c r="JF455" s="50"/>
      <c r="JG455" s="51"/>
      <c r="JH455" s="52"/>
      <c r="JI455" s="48">
        <f t="shared" si="254"/>
        <v>0</v>
      </c>
      <c r="JJ455" s="136"/>
      <c r="JK455" s="140"/>
      <c r="JL455" s="129"/>
      <c r="JM455" s="50"/>
      <c r="JN455" s="51"/>
      <c r="JO455" s="52"/>
      <c r="JP455" s="48">
        <f t="shared" si="252"/>
        <v>0</v>
      </c>
      <c r="JQ455" s="51"/>
      <c r="JR455" s="52"/>
    </row>
    <row r="456" spans="1:278" s="112" customFormat="1" ht="15" hidden="1" customHeight="1" x14ac:dyDescent="0.3">
      <c r="A456" s="27"/>
      <c r="B456" s="37">
        <v>6317</v>
      </c>
      <c r="C456" s="30" t="s">
        <v>185</v>
      </c>
      <c r="D456" s="38">
        <v>2008</v>
      </c>
      <c r="E456" s="62">
        <f t="shared" si="245"/>
        <v>0</v>
      </c>
      <c r="F456" s="47"/>
      <c r="G456" s="47"/>
      <c r="H456" s="47"/>
      <c r="I456" s="47"/>
      <c r="J456" s="48">
        <f t="shared" si="264"/>
        <v>0</v>
      </c>
      <c r="K456" s="49"/>
      <c r="L456" s="50"/>
      <c r="M456" s="51"/>
      <c r="N456" s="50"/>
      <c r="O456" s="51"/>
      <c r="P456" s="52"/>
      <c r="Q456" s="48">
        <f t="shared" si="246"/>
        <v>0</v>
      </c>
      <c r="R456" s="49"/>
      <c r="S456" s="52"/>
      <c r="T456" s="48">
        <f t="shared" si="247"/>
        <v>0</v>
      </c>
      <c r="U456" s="49"/>
      <c r="V456" s="50"/>
      <c r="W456" s="51"/>
      <c r="X456" s="52"/>
      <c r="Y456" s="53">
        <f t="shared" si="266"/>
        <v>0</v>
      </c>
      <c r="Z456" s="114"/>
      <c r="AA456" s="55"/>
      <c r="AB456" s="114"/>
      <c r="AC456" s="55"/>
      <c r="AD456" s="114"/>
      <c r="AE456" s="55"/>
      <c r="AF456" s="114"/>
      <c r="AG456" s="55"/>
      <c r="AH456" s="114"/>
      <c r="AI456" s="55"/>
      <c r="AJ456" s="114"/>
      <c r="AK456" s="55"/>
      <c r="AL456" s="114"/>
      <c r="AM456" s="55"/>
      <c r="AN456" s="114"/>
      <c r="AO456" s="88"/>
      <c r="AP456" s="95">
        <f t="shared" si="248"/>
        <v>0</v>
      </c>
      <c r="AQ456" s="104"/>
      <c r="AR456" s="92"/>
      <c r="AS456" s="89"/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>
        <f t="shared" si="260"/>
        <v>0</v>
      </c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261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/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/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>
        <f t="shared" si="249"/>
        <v>0</v>
      </c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0"/>
      <c r="ET456" s="50"/>
      <c r="EU456" s="50"/>
      <c r="EV456" s="50"/>
      <c r="EW456" s="51"/>
      <c r="EX456" s="52"/>
      <c r="EY456" s="53">
        <f t="shared" si="250"/>
        <v>0</v>
      </c>
      <c r="EZ456" s="51"/>
      <c r="FA456" s="50"/>
      <c r="FB456" s="51"/>
      <c r="FC456" s="52"/>
      <c r="FD456" s="53">
        <f t="shared" si="267"/>
        <v>0</v>
      </c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>
        <f t="shared" si="262"/>
        <v>0</v>
      </c>
      <c r="FR456" s="153"/>
      <c r="FS456" s="150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/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/>
      <c r="GP456" s="136"/>
      <c r="GQ456" s="140"/>
      <c r="GR456" s="51"/>
      <c r="GS456" s="50"/>
      <c r="GT456" s="51"/>
      <c r="GU456" s="50"/>
      <c r="GV456" s="129"/>
      <c r="GW456" s="50"/>
      <c r="GX456" s="51"/>
      <c r="GY456" s="50"/>
      <c r="GZ456" s="51"/>
      <c r="HA456" s="50"/>
      <c r="HB456" s="51"/>
      <c r="HC456" s="52"/>
      <c r="HD456" s="48">
        <f t="shared" si="265"/>
        <v>0</v>
      </c>
      <c r="HE456" s="136"/>
      <c r="HF456" s="140"/>
      <c r="HG456" s="51"/>
      <c r="HH456" s="50"/>
      <c r="HI456" s="51"/>
      <c r="HJ456" s="50"/>
      <c r="HK456" s="129"/>
      <c r="HL456" s="50"/>
      <c r="HM456" s="51"/>
      <c r="HN456" s="50"/>
      <c r="HO456" s="51"/>
      <c r="HP456" s="50"/>
      <c r="HQ456" s="51"/>
      <c r="HR456" s="52"/>
      <c r="HS456" s="48">
        <f t="shared" si="253"/>
        <v>0</v>
      </c>
      <c r="HT456" s="136"/>
      <c r="HU456" s="140"/>
      <c r="HV456" s="51"/>
      <c r="HW456" s="50"/>
      <c r="HX456" s="51"/>
      <c r="HY456" s="50"/>
      <c r="HZ456" s="129"/>
      <c r="IA456" s="50"/>
      <c r="IB456" s="51"/>
      <c r="IC456" s="50"/>
      <c r="ID456" s="51"/>
      <c r="IE456" s="50"/>
      <c r="IF456" s="129"/>
      <c r="IG456" s="50"/>
      <c r="IH456" s="129"/>
      <c r="II456" s="50"/>
      <c r="IJ456" s="51"/>
      <c r="IK456" s="52"/>
      <c r="IL456" s="48">
        <f t="shared" si="256"/>
        <v>0</v>
      </c>
      <c r="IM456" s="136"/>
      <c r="IN456" s="140"/>
      <c r="IO456" s="51"/>
      <c r="IP456" s="52"/>
      <c r="IQ456" s="48">
        <f t="shared" si="251"/>
        <v>0</v>
      </c>
      <c r="IR456" s="51"/>
      <c r="IS456" s="52"/>
      <c r="IT456" s="48">
        <f t="shared" si="263"/>
        <v>0</v>
      </c>
      <c r="IU456" s="136"/>
      <c r="IV456" s="140"/>
      <c r="IW456" s="51"/>
      <c r="IX456" s="50"/>
      <c r="IY456" s="129"/>
      <c r="IZ456" s="50"/>
      <c r="JA456" s="129"/>
      <c r="JB456" s="50"/>
      <c r="JC456" s="51"/>
      <c r="JD456" s="50"/>
      <c r="JE456" s="51"/>
      <c r="JF456" s="50"/>
      <c r="JG456" s="51"/>
      <c r="JH456" s="52"/>
      <c r="JI456" s="48">
        <f t="shared" si="254"/>
        <v>0</v>
      </c>
      <c r="JJ456" s="136"/>
      <c r="JK456" s="140"/>
      <c r="JL456" s="129"/>
      <c r="JM456" s="50"/>
      <c r="JN456" s="51"/>
      <c r="JO456" s="52"/>
      <c r="JP456" s="48">
        <f t="shared" si="252"/>
        <v>0</v>
      </c>
      <c r="JQ456" s="51"/>
      <c r="JR456" s="52"/>
    </row>
    <row r="457" spans="1:278" s="112" customFormat="1" ht="15" hidden="1" customHeight="1" x14ac:dyDescent="0.3">
      <c r="A457" s="27"/>
      <c r="B457" s="37">
        <v>5144</v>
      </c>
      <c r="C457" s="30" t="s">
        <v>136</v>
      </c>
      <c r="D457" s="38">
        <v>2005</v>
      </c>
      <c r="E457" s="62">
        <f t="shared" si="245"/>
        <v>0</v>
      </c>
      <c r="F457" s="47"/>
      <c r="G457" s="47"/>
      <c r="H457" s="47"/>
      <c r="I457" s="47"/>
      <c r="J457" s="48">
        <f t="shared" si="264"/>
        <v>0</v>
      </c>
      <c r="K457" s="49"/>
      <c r="L457" s="50"/>
      <c r="M457" s="51"/>
      <c r="N457" s="50"/>
      <c r="O457" s="51"/>
      <c r="P457" s="52"/>
      <c r="Q457" s="48">
        <f t="shared" si="246"/>
        <v>0</v>
      </c>
      <c r="R457" s="49"/>
      <c r="S457" s="52"/>
      <c r="T457" s="48">
        <f t="shared" si="247"/>
        <v>0</v>
      </c>
      <c r="U457" s="49"/>
      <c r="V457" s="50"/>
      <c r="W457" s="51"/>
      <c r="X457" s="52"/>
      <c r="Y457" s="53">
        <f t="shared" si="266"/>
        <v>0</v>
      </c>
      <c r="Z457" s="114"/>
      <c r="AA457" s="55"/>
      <c r="AB457" s="114"/>
      <c r="AC457" s="55"/>
      <c r="AD457" s="114"/>
      <c r="AE457" s="55"/>
      <c r="AF457" s="114"/>
      <c r="AG457" s="55"/>
      <c r="AH457" s="114"/>
      <c r="AI457" s="55"/>
      <c r="AJ457" s="114"/>
      <c r="AK457" s="55"/>
      <c r="AL457" s="148"/>
      <c r="AM457" s="55"/>
      <c r="AN457" s="114"/>
      <c r="AO457" s="88"/>
      <c r="AP457" s="95">
        <f t="shared" si="248"/>
        <v>0</v>
      </c>
      <c r="AQ457" s="104"/>
      <c r="AR457" s="92"/>
      <c r="AS457" s="89">
        <f>AU457+AW457+AY457+BA457+BC457</f>
        <v>0</v>
      </c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>
        <f t="shared" si="260"/>
        <v>0</v>
      </c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261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>
        <f>CJ457+CL457+CN457+CP457+CR457+CT457</f>
        <v>0</v>
      </c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>
        <f>CW457+CY457+DA457+DC457+DE457</f>
        <v>0</v>
      </c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>
        <f t="shared" si="249"/>
        <v>0</v>
      </c>
      <c r="DG457" s="51"/>
      <c r="DH457" s="50"/>
      <c r="DI457" s="51"/>
      <c r="DJ457" s="50"/>
      <c r="DK457" s="51"/>
      <c r="DL457" s="52"/>
      <c r="DM457" s="53">
        <f>DO457+DQ457+DS457+DU457+DW457+DY457+EA457+EC457</f>
        <v>0</v>
      </c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>
        <f>EF457+EH457+EJ457+EL457+EN457+EP457+ER457+ET457+EV457+EX457</f>
        <v>0</v>
      </c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si="250"/>
        <v>0</v>
      </c>
      <c r="EZ457" s="51"/>
      <c r="FA457" s="50"/>
      <c r="FB457" s="51"/>
      <c r="FC457" s="52"/>
      <c r="FD457" s="53">
        <f t="shared" si="267"/>
        <v>0</v>
      </c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>
        <f t="shared" si="262"/>
        <v>0</v>
      </c>
      <c r="FR457" s="122"/>
      <c r="FS457" s="122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>
        <f>GF457+GH457+GJ457+GL457+GN457</f>
        <v>0</v>
      </c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>
        <f>GQ457+GS457+GU457+GW457+GY457+HA457+HC457</f>
        <v>0</v>
      </c>
      <c r="GP457" s="136"/>
      <c r="GQ457" s="140"/>
      <c r="GR457" s="51"/>
      <c r="GS457" s="50"/>
      <c r="GT457" s="51"/>
      <c r="GU457" s="50"/>
      <c r="GV457" s="129"/>
      <c r="GW457" s="50"/>
      <c r="GX457" s="51"/>
      <c r="GY457" s="50"/>
      <c r="GZ457" s="51"/>
      <c r="HA457" s="50"/>
      <c r="HB457" s="51"/>
      <c r="HC457" s="52"/>
      <c r="HD457" s="48">
        <f t="shared" si="265"/>
        <v>0</v>
      </c>
      <c r="HE457" s="136"/>
      <c r="HF457" s="140"/>
      <c r="HG457" s="51"/>
      <c r="HH457" s="50"/>
      <c r="HI457" s="51"/>
      <c r="HJ457" s="50"/>
      <c r="HK457" s="129"/>
      <c r="HL457" s="50"/>
      <c r="HM457" s="51"/>
      <c r="HN457" s="50"/>
      <c r="HO457" s="51"/>
      <c r="HP457" s="50"/>
      <c r="HQ457" s="51"/>
      <c r="HR457" s="52"/>
      <c r="HS457" s="48">
        <f t="shared" si="253"/>
        <v>0</v>
      </c>
      <c r="HT457" s="136"/>
      <c r="HU457" s="140"/>
      <c r="HV457" s="51"/>
      <c r="HW457" s="50"/>
      <c r="HX457" s="51"/>
      <c r="HY457" s="50"/>
      <c r="HZ457" s="129"/>
      <c r="IA457" s="50"/>
      <c r="IB457" s="51"/>
      <c r="IC457" s="50"/>
      <c r="ID457" s="51"/>
      <c r="IE457" s="50"/>
      <c r="IF457" s="129"/>
      <c r="IG457" s="50"/>
      <c r="IH457" s="129"/>
      <c r="II457" s="50"/>
      <c r="IJ457" s="51"/>
      <c r="IK457" s="52"/>
      <c r="IL457" s="48">
        <f t="shared" si="256"/>
        <v>0</v>
      </c>
      <c r="IM457" s="136"/>
      <c r="IN457" s="140"/>
      <c r="IO457" s="51"/>
      <c r="IP457" s="52"/>
      <c r="IQ457" s="48">
        <f t="shared" si="251"/>
        <v>0</v>
      </c>
      <c r="IR457" s="51"/>
      <c r="IS457" s="52"/>
      <c r="IT457" s="48">
        <f t="shared" si="263"/>
        <v>0</v>
      </c>
      <c r="IU457" s="136"/>
      <c r="IV457" s="140"/>
      <c r="IW457" s="51"/>
      <c r="IX457" s="50"/>
      <c r="IY457" s="129"/>
      <c r="IZ457" s="50"/>
      <c r="JA457" s="129"/>
      <c r="JB457" s="50"/>
      <c r="JC457" s="51"/>
      <c r="JD457" s="50"/>
      <c r="JE457" s="51"/>
      <c r="JF457" s="50"/>
      <c r="JG457" s="51"/>
      <c r="JH457" s="52"/>
      <c r="JI457" s="48">
        <f t="shared" si="254"/>
        <v>0</v>
      </c>
      <c r="JJ457" s="136"/>
      <c r="JK457" s="140"/>
      <c r="JL457" s="129"/>
      <c r="JM457" s="50"/>
      <c r="JN457" s="51"/>
      <c r="JO457" s="52"/>
      <c r="JP457" s="48">
        <f t="shared" si="252"/>
        <v>0</v>
      </c>
      <c r="JQ457" s="51"/>
      <c r="JR457" s="52"/>
    </row>
    <row r="458" spans="1:278" s="112" customFormat="1" ht="15" hidden="1" customHeight="1" x14ac:dyDescent="0.3">
      <c r="A458" s="27"/>
      <c r="B458" s="37">
        <v>6314</v>
      </c>
      <c r="C458" s="30" t="s">
        <v>184</v>
      </c>
      <c r="D458" s="38">
        <v>2007</v>
      </c>
      <c r="E458" s="62">
        <f t="shared" ref="E458:E521" si="268">J458+Q458+T458+Y458+AP458+AS458+BD458+BQ458+CH458+CU458+DF458+DM458+ED458+EY458+FD458+FQ458+GD458+GO458+HD458+HS458+IL458+IQ458+IT458+JI458+JP458</f>
        <v>0</v>
      </c>
      <c r="F458" s="47"/>
      <c r="G458" s="47"/>
      <c r="H458" s="47"/>
      <c r="I458" s="47"/>
      <c r="J458" s="48">
        <f t="shared" si="264"/>
        <v>0</v>
      </c>
      <c r="K458" s="49"/>
      <c r="L458" s="50"/>
      <c r="M458" s="51"/>
      <c r="N458" s="50"/>
      <c r="O458" s="51"/>
      <c r="P458" s="52"/>
      <c r="Q458" s="48">
        <f t="shared" ref="Q458:Q521" si="269">S458</f>
        <v>0</v>
      </c>
      <c r="R458" s="49"/>
      <c r="S458" s="52"/>
      <c r="T458" s="48">
        <f t="shared" ref="T458:T521" si="270">V458+X458</f>
        <v>0</v>
      </c>
      <c r="U458" s="49"/>
      <c r="V458" s="50"/>
      <c r="W458" s="51"/>
      <c r="X458" s="52"/>
      <c r="Y458" s="53">
        <f t="shared" si="266"/>
        <v>0</v>
      </c>
      <c r="Z458" s="114"/>
      <c r="AA458" s="55"/>
      <c r="AB458" s="114"/>
      <c r="AC458" s="55"/>
      <c r="AD458" s="114"/>
      <c r="AE458" s="55"/>
      <c r="AF458" s="114"/>
      <c r="AG458" s="55"/>
      <c r="AH458" s="114"/>
      <c r="AI458" s="55"/>
      <c r="AJ458" s="114"/>
      <c r="AK458" s="55"/>
      <c r="AL458" s="114"/>
      <c r="AM458" s="55"/>
      <c r="AN458" s="114"/>
      <c r="AO458" s="88"/>
      <c r="AP458" s="95">
        <f t="shared" ref="AP458:AP521" si="271">AR458</f>
        <v>0</v>
      </c>
      <c r="AQ458" s="104"/>
      <c r="AR458" s="92"/>
      <c r="AS458" s="89"/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>
        <f t="shared" si="260"/>
        <v>0</v>
      </c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261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/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/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>
        <f t="shared" ref="DF458:DF521" si="272">DH458+DJ458+DL458</f>
        <v>0</v>
      </c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ref="EY458:EY521" si="273">FA458+FC458</f>
        <v>0</v>
      </c>
      <c r="EZ458" s="51"/>
      <c r="FA458" s="50"/>
      <c r="FB458" s="51"/>
      <c r="FC458" s="52"/>
      <c r="FD458" s="53">
        <f t="shared" si="267"/>
        <v>0</v>
      </c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>
        <f t="shared" si="262"/>
        <v>0</v>
      </c>
      <c r="FR458" s="153"/>
      <c r="FS458" s="150"/>
      <c r="FT458" s="51"/>
      <c r="FU458" s="50"/>
      <c r="FV458" s="51"/>
      <c r="FW458" s="50"/>
      <c r="FX458" s="51"/>
      <c r="FY458" s="50"/>
      <c r="FZ458" s="51"/>
      <c r="GA458" s="50"/>
      <c r="GB458" s="51"/>
      <c r="GC458" s="52"/>
      <c r="GD458" s="53"/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/>
      <c r="GP458" s="136"/>
      <c r="GQ458" s="140"/>
      <c r="GR458" s="51"/>
      <c r="GS458" s="50"/>
      <c r="GT458" s="51"/>
      <c r="GU458" s="50"/>
      <c r="GV458" s="129"/>
      <c r="GW458" s="50"/>
      <c r="GX458" s="51"/>
      <c r="GY458" s="50"/>
      <c r="GZ458" s="51"/>
      <c r="HA458" s="50"/>
      <c r="HB458" s="51"/>
      <c r="HC458" s="52"/>
      <c r="HD458" s="48">
        <f t="shared" si="265"/>
        <v>0</v>
      </c>
      <c r="HE458" s="136"/>
      <c r="HF458" s="140"/>
      <c r="HG458" s="51"/>
      <c r="HH458" s="50"/>
      <c r="HI458" s="51"/>
      <c r="HJ458" s="50"/>
      <c r="HK458" s="129"/>
      <c r="HL458" s="50"/>
      <c r="HM458" s="51"/>
      <c r="HN458" s="50"/>
      <c r="HO458" s="51"/>
      <c r="HP458" s="50"/>
      <c r="HQ458" s="51"/>
      <c r="HR458" s="52"/>
      <c r="HS458" s="48">
        <f t="shared" si="253"/>
        <v>0</v>
      </c>
      <c r="HT458" s="136"/>
      <c r="HU458" s="140"/>
      <c r="HV458" s="51"/>
      <c r="HW458" s="50"/>
      <c r="HX458" s="51"/>
      <c r="HY458" s="50"/>
      <c r="HZ458" s="129"/>
      <c r="IA458" s="50"/>
      <c r="IB458" s="51"/>
      <c r="IC458" s="50"/>
      <c r="ID458" s="51"/>
      <c r="IE458" s="50"/>
      <c r="IF458" s="129"/>
      <c r="IG458" s="50"/>
      <c r="IH458" s="129"/>
      <c r="II458" s="50"/>
      <c r="IJ458" s="51"/>
      <c r="IK458" s="52"/>
      <c r="IL458" s="48">
        <f t="shared" si="256"/>
        <v>0</v>
      </c>
      <c r="IM458" s="136"/>
      <c r="IN458" s="140"/>
      <c r="IO458" s="51"/>
      <c r="IP458" s="52"/>
      <c r="IQ458" s="48">
        <f t="shared" ref="IQ458:IQ521" si="274">IS458</f>
        <v>0</v>
      </c>
      <c r="IR458" s="51"/>
      <c r="IS458" s="52"/>
      <c r="IT458" s="48">
        <f t="shared" si="263"/>
        <v>0</v>
      </c>
      <c r="IU458" s="136"/>
      <c r="IV458" s="140"/>
      <c r="IW458" s="51"/>
      <c r="IX458" s="50"/>
      <c r="IY458" s="129"/>
      <c r="IZ458" s="50"/>
      <c r="JA458" s="129"/>
      <c r="JB458" s="50"/>
      <c r="JC458" s="51"/>
      <c r="JD458" s="50"/>
      <c r="JE458" s="51"/>
      <c r="JF458" s="50"/>
      <c r="JG458" s="51"/>
      <c r="JH458" s="52"/>
      <c r="JI458" s="48">
        <f t="shared" si="254"/>
        <v>0</v>
      </c>
      <c r="JJ458" s="136"/>
      <c r="JK458" s="140"/>
      <c r="JL458" s="129"/>
      <c r="JM458" s="50"/>
      <c r="JN458" s="51"/>
      <c r="JO458" s="52"/>
      <c r="JP458" s="48">
        <f t="shared" ref="JP458:JP521" si="275">JR458</f>
        <v>0</v>
      </c>
      <c r="JQ458" s="51"/>
      <c r="JR458" s="52"/>
    </row>
    <row r="459" spans="1:278" s="112" customFormat="1" ht="15" hidden="1" customHeight="1" x14ac:dyDescent="0.3">
      <c r="A459" s="27"/>
      <c r="B459" s="37">
        <v>9231</v>
      </c>
      <c r="C459" s="30" t="s">
        <v>375</v>
      </c>
      <c r="D459" s="38">
        <v>2006</v>
      </c>
      <c r="E459" s="62">
        <f t="shared" si="268"/>
        <v>0</v>
      </c>
      <c r="F459" s="47"/>
      <c r="G459" s="47"/>
      <c r="H459" s="47"/>
      <c r="I459" s="47"/>
      <c r="J459" s="48">
        <f t="shared" si="264"/>
        <v>0</v>
      </c>
      <c r="K459" s="49"/>
      <c r="L459" s="50"/>
      <c r="M459" s="51"/>
      <c r="N459" s="50"/>
      <c r="O459" s="51"/>
      <c r="P459" s="52"/>
      <c r="Q459" s="48">
        <f t="shared" si="269"/>
        <v>0</v>
      </c>
      <c r="R459" s="49"/>
      <c r="S459" s="52"/>
      <c r="T459" s="48">
        <f t="shared" si="270"/>
        <v>0</v>
      </c>
      <c r="U459" s="49"/>
      <c r="V459" s="50"/>
      <c r="W459" s="51"/>
      <c r="X459" s="52"/>
      <c r="Y459" s="53">
        <f t="shared" si="266"/>
        <v>0</v>
      </c>
      <c r="Z459" s="114"/>
      <c r="AA459" s="55"/>
      <c r="AB459" s="114"/>
      <c r="AC459" s="55"/>
      <c r="AD459" s="114"/>
      <c r="AE459" s="55"/>
      <c r="AF459" s="114"/>
      <c r="AG459" s="55"/>
      <c r="AH459" s="114"/>
      <c r="AI459" s="55"/>
      <c r="AJ459" s="114"/>
      <c r="AK459" s="55"/>
      <c r="AL459" s="148"/>
      <c r="AM459" s="55"/>
      <c r="AN459" s="114"/>
      <c r="AO459" s="88"/>
      <c r="AP459" s="95">
        <f t="shared" si="271"/>
        <v>0</v>
      </c>
      <c r="AQ459" s="104"/>
      <c r="AR459" s="92"/>
      <c r="AS459" s="89">
        <f>AU459+AW459+AY459+BA459+BC459</f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>
        <f t="shared" si="260"/>
        <v>0</v>
      </c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ref="BQ459:BQ490" si="276">BS459+BU459+BW459+BY459+CA459+CC459+CE459+CG459</f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>CJ459+CL459+CN459+CP459+CR459+CT459</f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>CW459+CY459+DA459+DC459+DE459</f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>
        <f t="shared" si="272"/>
        <v>0</v>
      </c>
      <c r="DG459" s="51"/>
      <c r="DH459" s="50"/>
      <c r="DI459" s="51"/>
      <c r="DJ459" s="50"/>
      <c r="DK459" s="51"/>
      <c r="DL459" s="52"/>
      <c r="DM459" s="53">
        <f>DO459+DQ459+DS459+DU459+DW459+DY459+EA459+EC459</f>
        <v>0</v>
      </c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>
        <f>EF459+EH459+EJ459+EL459+EN459+EP459+ER459+ET459+EV459+EX459</f>
        <v>0</v>
      </c>
      <c r="EE459" s="51"/>
      <c r="EF459" s="50"/>
      <c r="EG459" s="51"/>
      <c r="EH459" s="50"/>
      <c r="EI459" s="51"/>
      <c r="EJ459" s="50"/>
      <c r="EK459" s="51"/>
      <c r="EL459" s="50"/>
      <c r="EM459" s="51"/>
      <c r="EN459" s="50"/>
      <c r="EO459" s="51"/>
      <c r="EP459" s="50"/>
      <c r="EQ459" s="51"/>
      <c r="ER459" s="50"/>
      <c r="ES459" s="50"/>
      <c r="ET459" s="50"/>
      <c r="EU459" s="50"/>
      <c r="EV459" s="50"/>
      <c r="EW459" s="51"/>
      <c r="EX459" s="52"/>
      <c r="EY459" s="53">
        <f t="shared" si="273"/>
        <v>0</v>
      </c>
      <c r="EZ459" s="51"/>
      <c r="FA459" s="50"/>
      <c r="FB459" s="51"/>
      <c r="FC459" s="52"/>
      <c r="FD459" s="53">
        <f t="shared" si="267"/>
        <v>0</v>
      </c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>
        <f t="shared" si="262"/>
        <v>0</v>
      </c>
      <c r="FR459" s="122"/>
      <c r="FS459" s="122"/>
      <c r="FT459" s="51"/>
      <c r="FU459" s="50"/>
      <c r="FV459" s="51"/>
      <c r="FW459" s="50"/>
      <c r="FX459" s="50"/>
      <c r="FY459" s="50"/>
      <c r="FZ459" s="50"/>
      <c r="GA459" s="50"/>
      <c r="GB459" s="51"/>
      <c r="GC459" s="52"/>
      <c r="GD459" s="53">
        <f>GF459+GH459+GJ459+GL459+GN459</f>
        <v>0</v>
      </c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>
        <f>GQ459+GS459+GU459+GW459+GY459+HA459+HC459</f>
        <v>0</v>
      </c>
      <c r="GP459" s="136"/>
      <c r="GQ459" s="140"/>
      <c r="GR459" s="51"/>
      <c r="GS459" s="50"/>
      <c r="GT459" s="51"/>
      <c r="GU459" s="50"/>
      <c r="GV459" s="129"/>
      <c r="GW459" s="50"/>
      <c r="GX459" s="51"/>
      <c r="GY459" s="50"/>
      <c r="GZ459" s="51"/>
      <c r="HA459" s="50"/>
      <c r="HB459" s="51"/>
      <c r="HC459" s="52"/>
      <c r="HD459" s="48">
        <f t="shared" si="265"/>
        <v>0</v>
      </c>
      <c r="HE459" s="136"/>
      <c r="HF459" s="140"/>
      <c r="HG459" s="51"/>
      <c r="HH459" s="50"/>
      <c r="HI459" s="51"/>
      <c r="HJ459" s="50"/>
      <c r="HK459" s="129"/>
      <c r="HL459" s="50"/>
      <c r="HM459" s="51"/>
      <c r="HN459" s="50"/>
      <c r="HO459" s="51"/>
      <c r="HP459" s="50"/>
      <c r="HQ459" s="51"/>
      <c r="HR459" s="52"/>
      <c r="HS459" s="48">
        <f t="shared" ref="HS459:HS522" si="277">HU459+HW459+HY459+IA459+IC459+IE459+IG459+II459+IK459</f>
        <v>0</v>
      </c>
      <c r="HT459" s="136"/>
      <c r="HU459" s="140"/>
      <c r="HV459" s="51"/>
      <c r="HW459" s="50"/>
      <c r="HX459" s="51"/>
      <c r="HY459" s="50"/>
      <c r="HZ459" s="129"/>
      <c r="IA459" s="50"/>
      <c r="IB459" s="51"/>
      <c r="IC459" s="50"/>
      <c r="ID459" s="51"/>
      <c r="IE459" s="50"/>
      <c r="IF459" s="129"/>
      <c r="IG459" s="50"/>
      <c r="IH459" s="129"/>
      <c r="II459" s="50"/>
      <c r="IJ459" s="51"/>
      <c r="IK459" s="52"/>
      <c r="IL459" s="48">
        <f t="shared" si="256"/>
        <v>0</v>
      </c>
      <c r="IM459" s="136"/>
      <c r="IN459" s="140"/>
      <c r="IO459" s="51"/>
      <c r="IP459" s="52"/>
      <c r="IQ459" s="48">
        <f t="shared" si="274"/>
        <v>0</v>
      </c>
      <c r="IR459" s="51"/>
      <c r="IS459" s="52"/>
      <c r="IT459" s="48">
        <f t="shared" si="263"/>
        <v>0</v>
      </c>
      <c r="IU459" s="136"/>
      <c r="IV459" s="140"/>
      <c r="IW459" s="51"/>
      <c r="IX459" s="50"/>
      <c r="IY459" s="129"/>
      <c r="IZ459" s="50"/>
      <c r="JA459" s="129"/>
      <c r="JB459" s="50"/>
      <c r="JC459" s="51"/>
      <c r="JD459" s="50"/>
      <c r="JE459" s="51"/>
      <c r="JF459" s="50"/>
      <c r="JG459" s="51"/>
      <c r="JH459" s="52"/>
      <c r="JI459" s="48">
        <f t="shared" si="254"/>
        <v>0</v>
      </c>
      <c r="JJ459" s="136"/>
      <c r="JK459" s="140"/>
      <c r="JL459" s="129"/>
      <c r="JM459" s="50"/>
      <c r="JN459" s="51"/>
      <c r="JO459" s="52"/>
      <c r="JP459" s="48">
        <f t="shared" si="275"/>
        <v>0</v>
      </c>
      <c r="JQ459" s="51"/>
      <c r="JR459" s="52"/>
    </row>
    <row r="460" spans="1:278" s="112" customFormat="1" ht="15" hidden="1" customHeight="1" x14ac:dyDescent="0.3">
      <c r="A460" s="27"/>
      <c r="B460" s="37">
        <v>6283</v>
      </c>
      <c r="C460" s="30" t="s">
        <v>321</v>
      </c>
      <c r="D460" s="38">
        <v>2006</v>
      </c>
      <c r="E460" s="62">
        <f t="shared" si="268"/>
        <v>0</v>
      </c>
      <c r="F460" s="47"/>
      <c r="G460" s="47"/>
      <c r="H460" s="47"/>
      <c r="I460" s="47"/>
      <c r="J460" s="48">
        <f t="shared" si="264"/>
        <v>0</v>
      </c>
      <c r="K460" s="49"/>
      <c r="L460" s="50"/>
      <c r="M460" s="51"/>
      <c r="N460" s="50"/>
      <c r="O460" s="51"/>
      <c r="P460" s="52"/>
      <c r="Q460" s="48">
        <f t="shared" si="269"/>
        <v>0</v>
      </c>
      <c r="R460" s="49"/>
      <c r="S460" s="52"/>
      <c r="T460" s="48">
        <f t="shared" si="270"/>
        <v>0</v>
      </c>
      <c r="U460" s="49"/>
      <c r="V460" s="50"/>
      <c r="W460" s="51"/>
      <c r="X460" s="52"/>
      <c r="Y460" s="53">
        <f t="shared" si="266"/>
        <v>0</v>
      </c>
      <c r="Z460" s="110"/>
      <c r="AA460" s="55"/>
      <c r="AB460" s="110"/>
      <c r="AC460" s="55"/>
      <c r="AD460" s="110"/>
      <c r="AE460" s="55"/>
      <c r="AF460" s="110"/>
      <c r="AG460" s="55"/>
      <c r="AH460" s="110"/>
      <c r="AI460" s="55"/>
      <c r="AJ460" s="110"/>
      <c r="AK460" s="55"/>
      <c r="AL460" s="117"/>
      <c r="AM460" s="55"/>
      <c r="AN460" s="110"/>
      <c r="AO460" s="88"/>
      <c r="AP460" s="95">
        <f t="shared" si="271"/>
        <v>0</v>
      </c>
      <c r="AQ460" s="104"/>
      <c r="AR460" s="92"/>
      <c r="AS460" s="89">
        <f>AU460+AW460+AY460+BA460+BC460</f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>
        <f t="shared" si="260"/>
        <v>0</v>
      </c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276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>CJ460+CL460+CN460+CP460+CR460+CT460</f>
        <v>0</v>
      </c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>
        <f>CW460+CY460+DA460+DC460+DE460</f>
        <v>0</v>
      </c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>
        <f t="shared" si="272"/>
        <v>0</v>
      </c>
      <c r="DG460" s="51"/>
      <c r="DH460" s="50"/>
      <c r="DI460" s="51"/>
      <c r="DJ460" s="50"/>
      <c r="DK460" s="51"/>
      <c r="DL460" s="52"/>
      <c r="DM460" s="53">
        <f>DO460+DQ460+DS460+DU460+DW460+DY460+EA460+EC460</f>
        <v>0</v>
      </c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>
        <f>EF460+EH460+EJ460+EL460+EN460+EP460+ER460+ET460+EV460+EX460</f>
        <v>0</v>
      </c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273"/>
        <v>0</v>
      </c>
      <c r="EZ460" s="51"/>
      <c r="FA460" s="50"/>
      <c r="FB460" s="51"/>
      <c r="FC460" s="52"/>
      <c r="FD460" s="53">
        <f t="shared" si="267"/>
        <v>0</v>
      </c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>
        <f t="shared" si="262"/>
        <v>0</v>
      </c>
      <c r="FR460" s="122"/>
      <c r="FS460" s="122"/>
      <c r="FT460" s="51"/>
      <c r="FU460" s="50"/>
      <c r="FV460" s="51"/>
      <c r="FW460" s="50"/>
      <c r="FX460" s="50"/>
      <c r="FY460" s="50"/>
      <c r="FZ460" s="50"/>
      <c r="GA460" s="50"/>
      <c r="GB460" s="51"/>
      <c r="GC460" s="52"/>
      <c r="GD460" s="53">
        <f>GF460+GH460+GJ460+GL460+GN460</f>
        <v>0</v>
      </c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>
        <f>GQ460+GS460+GU460+GW460+GY460+HA460+HC460</f>
        <v>0</v>
      </c>
      <c r="GP460" s="136"/>
      <c r="GQ460" s="140"/>
      <c r="GR460" s="51"/>
      <c r="GS460" s="50"/>
      <c r="GT460" s="51"/>
      <c r="GU460" s="50"/>
      <c r="GV460" s="129"/>
      <c r="GW460" s="50"/>
      <c r="GX460" s="51"/>
      <c r="GY460" s="50"/>
      <c r="GZ460" s="51"/>
      <c r="HA460" s="50"/>
      <c r="HB460" s="51"/>
      <c r="HC460" s="52"/>
      <c r="HD460" s="48">
        <f t="shared" si="265"/>
        <v>0</v>
      </c>
      <c r="HE460" s="136"/>
      <c r="HF460" s="140"/>
      <c r="HG460" s="51"/>
      <c r="HH460" s="50"/>
      <c r="HI460" s="51"/>
      <c r="HJ460" s="50"/>
      <c r="HK460" s="129"/>
      <c r="HL460" s="50"/>
      <c r="HM460" s="51"/>
      <c r="HN460" s="50"/>
      <c r="HO460" s="51"/>
      <c r="HP460" s="50"/>
      <c r="HQ460" s="51"/>
      <c r="HR460" s="52"/>
      <c r="HS460" s="48">
        <f t="shared" si="277"/>
        <v>0</v>
      </c>
      <c r="HT460" s="136"/>
      <c r="HU460" s="140"/>
      <c r="HV460" s="51"/>
      <c r="HW460" s="50"/>
      <c r="HX460" s="51"/>
      <c r="HY460" s="50"/>
      <c r="HZ460" s="129"/>
      <c r="IA460" s="50"/>
      <c r="IB460" s="51"/>
      <c r="IC460" s="50"/>
      <c r="ID460" s="51"/>
      <c r="IE460" s="50"/>
      <c r="IF460" s="129"/>
      <c r="IG460" s="50"/>
      <c r="IH460" s="129"/>
      <c r="II460" s="50"/>
      <c r="IJ460" s="51"/>
      <c r="IK460" s="52"/>
      <c r="IL460" s="48">
        <f t="shared" si="256"/>
        <v>0</v>
      </c>
      <c r="IM460" s="136"/>
      <c r="IN460" s="140"/>
      <c r="IO460" s="51"/>
      <c r="IP460" s="52"/>
      <c r="IQ460" s="48">
        <f t="shared" si="274"/>
        <v>0</v>
      </c>
      <c r="IR460" s="51"/>
      <c r="IS460" s="52"/>
      <c r="IT460" s="48">
        <f t="shared" si="263"/>
        <v>0</v>
      </c>
      <c r="IU460" s="136"/>
      <c r="IV460" s="140"/>
      <c r="IW460" s="51"/>
      <c r="IX460" s="50"/>
      <c r="IY460" s="129"/>
      <c r="IZ460" s="50"/>
      <c r="JA460" s="129"/>
      <c r="JB460" s="50"/>
      <c r="JC460" s="51"/>
      <c r="JD460" s="50"/>
      <c r="JE460" s="51"/>
      <c r="JF460" s="50"/>
      <c r="JG460" s="51"/>
      <c r="JH460" s="52"/>
      <c r="JI460" s="48">
        <f t="shared" ref="JI460:JI523" si="278">JK460+JM460+JO460</f>
        <v>0</v>
      </c>
      <c r="JJ460" s="136"/>
      <c r="JK460" s="140"/>
      <c r="JL460" s="129"/>
      <c r="JM460" s="50"/>
      <c r="JN460" s="51"/>
      <c r="JO460" s="52"/>
      <c r="JP460" s="48">
        <f t="shared" si="275"/>
        <v>0</v>
      </c>
      <c r="JQ460" s="51"/>
      <c r="JR460" s="52"/>
    </row>
    <row r="461" spans="1:278" s="112" customFormat="1" ht="15" hidden="1" customHeight="1" x14ac:dyDescent="0.3">
      <c r="A461" s="27"/>
      <c r="B461" s="37">
        <v>5567</v>
      </c>
      <c r="C461" s="30" t="s">
        <v>349</v>
      </c>
      <c r="D461" s="38">
        <v>2004</v>
      </c>
      <c r="E461" s="62">
        <f t="shared" si="268"/>
        <v>0</v>
      </c>
      <c r="F461" s="47"/>
      <c r="G461" s="47"/>
      <c r="H461" s="47"/>
      <c r="I461" s="47"/>
      <c r="J461" s="48">
        <f t="shared" si="264"/>
        <v>0</v>
      </c>
      <c r="K461" s="49"/>
      <c r="L461" s="50"/>
      <c r="M461" s="51"/>
      <c r="N461" s="50"/>
      <c r="O461" s="51"/>
      <c r="P461" s="52"/>
      <c r="Q461" s="48">
        <f t="shared" si="269"/>
        <v>0</v>
      </c>
      <c r="R461" s="49"/>
      <c r="S461" s="52"/>
      <c r="T461" s="48">
        <f t="shared" si="270"/>
        <v>0</v>
      </c>
      <c r="U461" s="49"/>
      <c r="V461" s="50"/>
      <c r="W461" s="51"/>
      <c r="X461" s="52"/>
      <c r="Y461" s="53">
        <f t="shared" si="266"/>
        <v>0</v>
      </c>
      <c r="Z461" s="105"/>
      <c r="AA461" s="55"/>
      <c r="AB461" s="105"/>
      <c r="AC461" s="55"/>
      <c r="AD461" s="105"/>
      <c r="AE461" s="55"/>
      <c r="AF461" s="105"/>
      <c r="AG461" s="55"/>
      <c r="AH461" s="105"/>
      <c r="AI461" s="55"/>
      <c r="AJ461" s="105"/>
      <c r="AK461" s="55"/>
      <c r="AL461" s="105"/>
      <c r="AM461" s="55"/>
      <c r="AN461" s="105"/>
      <c r="AO461" s="88"/>
      <c r="AP461" s="95">
        <f t="shared" si="271"/>
        <v>0</v>
      </c>
      <c r="AQ461" s="104"/>
      <c r="AR461" s="92"/>
      <c r="AS461" s="89">
        <f>AU461+AW461+AY461+BA461+BC461</f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>
        <f t="shared" si="260"/>
        <v>0</v>
      </c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276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>CJ461+CL461+CN461+CP461+CR461+CT461</f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>CW461+CY461+DA461+DC461+DE461</f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>
        <f t="shared" si="272"/>
        <v>0</v>
      </c>
      <c r="DG461" s="51"/>
      <c r="DH461" s="50"/>
      <c r="DI461" s="51"/>
      <c r="DJ461" s="50"/>
      <c r="DK461" s="51"/>
      <c r="DL461" s="52"/>
      <c r="DM461" s="53">
        <f>DO461+DQ461+DS461+DU461+DW461+DY461+EA461+EC461</f>
        <v>0</v>
      </c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>
        <f>EF461+EH461+EJ461+EL461+EN461+EP461+ER461+ET461+EV461+EX461</f>
        <v>0</v>
      </c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0"/>
      <c r="ET461" s="50"/>
      <c r="EU461" s="50"/>
      <c r="EV461" s="50"/>
      <c r="EW461" s="51"/>
      <c r="EX461" s="52"/>
      <c r="EY461" s="53">
        <f t="shared" si="273"/>
        <v>0</v>
      </c>
      <c r="EZ461" s="51"/>
      <c r="FA461" s="50"/>
      <c r="FB461" s="51"/>
      <c r="FC461" s="52"/>
      <c r="FD461" s="53">
        <f t="shared" si="267"/>
        <v>0</v>
      </c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51"/>
      <c r="FP461" s="52"/>
      <c r="FQ461" s="53">
        <f t="shared" si="262"/>
        <v>0</v>
      </c>
      <c r="FR461" s="122"/>
      <c r="FS461" s="122"/>
      <c r="FT461" s="51"/>
      <c r="FU461" s="50"/>
      <c r="FV461" s="51"/>
      <c r="FW461" s="50"/>
      <c r="FX461" s="50"/>
      <c r="FY461" s="50"/>
      <c r="FZ461" s="50"/>
      <c r="GA461" s="50"/>
      <c r="GB461" s="51"/>
      <c r="GC461" s="52"/>
      <c r="GD461" s="53">
        <f>GF461+GH461+GJ461+GL461+GN461</f>
        <v>0</v>
      </c>
      <c r="GE461" s="51"/>
      <c r="GF461" s="50"/>
      <c r="GG461" s="51"/>
      <c r="GH461" s="50"/>
      <c r="GI461" s="51"/>
      <c r="GJ461" s="50"/>
      <c r="GK461" s="51"/>
      <c r="GL461" s="50"/>
      <c r="GM461" s="51"/>
      <c r="GN461" s="52"/>
      <c r="GO461" s="48">
        <f>GQ461+GS461+GU461+GW461+GY461+HA461+HC461</f>
        <v>0</v>
      </c>
      <c r="GP461" s="136"/>
      <c r="GQ461" s="140"/>
      <c r="GR461" s="51"/>
      <c r="GS461" s="50"/>
      <c r="GT461" s="51"/>
      <c r="GU461" s="50"/>
      <c r="GV461" s="129"/>
      <c r="GW461" s="50"/>
      <c r="GX461" s="51"/>
      <c r="GY461" s="50"/>
      <c r="GZ461" s="51"/>
      <c r="HA461" s="50"/>
      <c r="HB461" s="51"/>
      <c r="HC461" s="52"/>
      <c r="HD461" s="48">
        <f t="shared" si="265"/>
        <v>0</v>
      </c>
      <c r="HE461" s="136"/>
      <c r="HF461" s="140"/>
      <c r="HG461" s="51"/>
      <c r="HH461" s="50"/>
      <c r="HI461" s="51"/>
      <c r="HJ461" s="50"/>
      <c r="HK461" s="129"/>
      <c r="HL461" s="50"/>
      <c r="HM461" s="51"/>
      <c r="HN461" s="50"/>
      <c r="HO461" s="51"/>
      <c r="HP461" s="50"/>
      <c r="HQ461" s="51"/>
      <c r="HR461" s="52"/>
      <c r="HS461" s="48">
        <f t="shared" si="277"/>
        <v>0</v>
      </c>
      <c r="HT461" s="136"/>
      <c r="HU461" s="140"/>
      <c r="HV461" s="51"/>
      <c r="HW461" s="50"/>
      <c r="HX461" s="51"/>
      <c r="HY461" s="50"/>
      <c r="HZ461" s="129"/>
      <c r="IA461" s="50"/>
      <c r="IB461" s="51"/>
      <c r="IC461" s="50"/>
      <c r="ID461" s="51"/>
      <c r="IE461" s="50"/>
      <c r="IF461" s="129"/>
      <c r="IG461" s="50"/>
      <c r="IH461" s="129"/>
      <c r="II461" s="50"/>
      <c r="IJ461" s="51"/>
      <c r="IK461" s="52"/>
      <c r="IL461" s="48">
        <f t="shared" si="256"/>
        <v>0</v>
      </c>
      <c r="IM461" s="136"/>
      <c r="IN461" s="140"/>
      <c r="IO461" s="51"/>
      <c r="IP461" s="52"/>
      <c r="IQ461" s="48">
        <f t="shared" si="274"/>
        <v>0</v>
      </c>
      <c r="IR461" s="51"/>
      <c r="IS461" s="52"/>
      <c r="IT461" s="48">
        <f t="shared" si="263"/>
        <v>0</v>
      </c>
      <c r="IU461" s="136"/>
      <c r="IV461" s="140"/>
      <c r="IW461" s="51"/>
      <c r="IX461" s="50"/>
      <c r="IY461" s="129"/>
      <c r="IZ461" s="50"/>
      <c r="JA461" s="129"/>
      <c r="JB461" s="50"/>
      <c r="JC461" s="51"/>
      <c r="JD461" s="50"/>
      <c r="JE461" s="51"/>
      <c r="JF461" s="50"/>
      <c r="JG461" s="51"/>
      <c r="JH461" s="52"/>
      <c r="JI461" s="48">
        <f t="shared" si="278"/>
        <v>0</v>
      </c>
      <c r="JJ461" s="136"/>
      <c r="JK461" s="140"/>
      <c r="JL461" s="129"/>
      <c r="JM461" s="50"/>
      <c r="JN461" s="51"/>
      <c r="JO461" s="52"/>
      <c r="JP461" s="48">
        <f t="shared" si="275"/>
        <v>0</v>
      </c>
      <c r="JQ461" s="51"/>
      <c r="JR461" s="52"/>
    </row>
    <row r="462" spans="1:278" s="112" customFormat="1" ht="15" hidden="1" customHeight="1" x14ac:dyDescent="0.3">
      <c r="A462" s="27"/>
      <c r="B462" s="37">
        <v>6169</v>
      </c>
      <c r="C462" s="30" t="s">
        <v>356</v>
      </c>
      <c r="D462" s="38">
        <v>1991</v>
      </c>
      <c r="E462" s="62">
        <f t="shared" si="268"/>
        <v>0</v>
      </c>
      <c r="F462" s="62"/>
      <c r="G462" s="63"/>
      <c r="H462" s="62"/>
      <c r="I462" s="62"/>
      <c r="J462" s="48">
        <f t="shared" si="264"/>
        <v>0</v>
      </c>
      <c r="K462" s="49"/>
      <c r="L462" s="50"/>
      <c r="M462" s="51"/>
      <c r="N462" s="50"/>
      <c r="O462" s="51"/>
      <c r="P462" s="52"/>
      <c r="Q462" s="48">
        <f t="shared" si="269"/>
        <v>0</v>
      </c>
      <c r="R462" s="49"/>
      <c r="S462" s="52"/>
      <c r="T462" s="48">
        <f t="shared" si="270"/>
        <v>0</v>
      </c>
      <c r="U462" s="49"/>
      <c r="V462" s="50"/>
      <c r="W462" s="51"/>
      <c r="X462" s="52"/>
      <c r="Y462" s="53">
        <f t="shared" si="266"/>
        <v>0</v>
      </c>
      <c r="Z462" s="114"/>
      <c r="AA462" s="55"/>
      <c r="AB462" s="114"/>
      <c r="AC462" s="55"/>
      <c r="AD462" s="114"/>
      <c r="AE462" s="55"/>
      <c r="AF462" s="114"/>
      <c r="AG462" s="55"/>
      <c r="AH462" s="114"/>
      <c r="AI462" s="55"/>
      <c r="AJ462" s="114"/>
      <c r="AK462" s="55"/>
      <c r="AL462" s="110"/>
      <c r="AM462" s="55"/>
      <c r="AN462" s="114"/>
      <c r="AO462" s="88"/>
      <c r="AP462" s="95">
        <f t="shared" si="271"/>
        <v>0</v>
      </c>
      <c r="AQ462" s="104"/>
      <c r="AR462" s="92"/>
      <c r="AS462" s="89">
        <f>AU462+AW462+AY462+BA462+BC462</f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 t="shared" si="260"/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276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>CJ462+CL462+CN462+CP462+CR462+CT462</f>
        <v>0</v>
      </c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>
        <f>CW462+CY462+DA462+DC462+DE462</f>
        <v>0</v>
      </c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>
        <f t="shared" si="272"/>
        <v>0</v>
      </c>
      <c r="DG462" s="51"/>
      <c r="DH462" s="50"/>
      <c r="DI462" s="50"/>
      <c r="DJ462" s="50"/>
      <c r="DK462" s="51"/>
      <c r="DL462" s="52"/>
      <c r="DM462" s="53">
        <f>DO462+DQ462+DS462+DU462+DW462+DY462+EA462+EC462</f>
        <v>0</v>
      </c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>
        <f>EF462+EH462+EJ462+EL462+EN462+EP462+ER462+ET462+EV462+EX462</f>
        <v>0</v>
      </c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273"/>
        <v>0</v>
      </c>
      <c r="EZ462" s="51"/>
      <c r="FA462" s="50"/>
      <c r="FB462" s="51"/>
      <c r="FC462" s="52"/>
      <c r="FD462" s="53">
        <f t="shared" si="267"/>
        <v>0</v>
      </c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>
        <f t="shared" si="262"/>
        <v>0</v>
      </c>
      <c r="FR462" s="122"/>
      <c r="FS462" s="122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>
        <f>GF462+GH462+GJ462+GL462+GN462</f>
        <v>0</v>
      </c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>
        <f>GQ462+GS462+GU462+GW462+GY462+HA462+HC462</f>
        <v>0</v>
      </c>
      <c r="GP462" s="125"/>
      <c r="GQ462" s="125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>
        <f t="shared" si="265"/>
        <v>0</v>
      </c>
      <c r="HE462" s="125"/>
      <c r="HF462" s="125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277"/>
        <v>0</v>
      </c>
      <c r="HT462" s="136"/>
      <c r="HU462" s="140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9"/>
      <c r="IG462" s="50"/>
      <c r="IH462" s="129"/>
      <c r="II462" s="50"/>
      <c r="IJ462" s="51"/>
      <c r="IK462" s="52"/>
      <c r="IL462" s="48">
        <f t="shared" si="256"/>
        <v>0</v>
      </c>
      <c r="IM462" s="136"/>
      <c r="IN462" s="140"/>
      <c r="IO462" s="51"/>
      <c r="IP462" s="52"/>
      <c r="IQ462" s="48">
        <f t="shared" si="274"/>
        <v>0</v>
      </c>
      <c r="IR462" s="51"/>
      <c r="IS462" s="52"/>
      <c r="IT462" s="48">
        <f t="shared" si="263"/>
        <v>0</v>
      </c>
      <c r="IU462" s="136"/>
      <c r="IV462" s="140"/>
      <c r="IW462" s="51"/>
      <c r="IX462" s="50"/>
      <c r="IY462" s="51"/>
      <c r="IZ462" s="50"/>
      <c r="JA462" s="129"/>
      <c r="JB462" s="50"/>
      <c r="JC462" s="51"/>
      <c r="JD462" s="50"/>
      <c r="JE462" s="51"/>
      <c r="JF462" s="50"/>
      <c r="JG462" s="51"/>
      <c r="JH462" s="52"/>
      <c r="JI462" s="48">
        <f t="shared" si="278"/>
        <v>0</v>
      </c>
      <c r="JJ462" s="136"/>
      <c r="JK462" s="140"/>
      <c r="JL462" s="51"/>
      <c r="JM462" s="50"/>
      <c r="JN462" s="51"/>
      <c r="JO462" s="52"/>
      <c r="JP462" s="48">
        <f t="shared" si="275"/>
        <v>0</v>
      </c>
      <c r="JQ462" s="51"/>
      <c r="JR462" s="52"/>
    </row>
    <row r="463" spans="1:278" s="112" customFormat="1" ht="15" hidden="1" customHeight="1" x14ac:dyDescent="0.3">
      <c r="A463" s="27"/>
      <c r="B463" s="37">
        <v>7337</v>
      </c>
      <c r="C463" s="30" t="s">
        <v>391</v>
      </c>
      <c r="D463" s="38">
        <v>2007</v>
      </c>
      <c r="E463" s="62">
        <f t="shared" si="268"/>
        <v>0</v>
      </c>
      <c r="F463" s="47"/>
      <c r="G463" s="47"/>
      <c r="H463" s="47"/>
      <c r="I463" s="47"/>
      <c r="J463" s="48">
        <f t="shared" si="264"/>
        <v>0</v>
      </c>
      <c r="K463" s="49"/>
      <c r="L463" s="50"/>
      <c r="M463" s="51"/>
      <c r="N463" s="50"/>
      <c r="O463" s="51"/>
      <c r="P463" s="52"/>
      <c r="Q463" s="48">
        <f t="shared" si="269"/>
        <v>0</v>
      </c>
      <c r="R463" s="49"/>
      <c r="S463" s="52"/>
      <c r="T463" s="48">
        <f t="shared" si="270"/>
        <v>0</v>
      </c>
      <c r="U463" s="49"/>
      <c r="V463" s="50"/>
      <c r="W463" s="51"/>
      <c r="X463" s="52"/>
      <c r="Y463" s="53">
        <f t="shared" si="266"/>
        <v>0</v>
      </c>
      <c r="Z463" s="169"/>
      <c r="AA463" s="55"/>
      <c r="AB463" s="169"/>
      <c r="AC463" s="55"/>
      <c r="AD463" s="169"/>
      <c r="AE463" s="55"/>
      <c r="AF463" s="169"/>
      <c r="AG463" s="55"/>
      <c r="AH463" s="169"/>
      <c r="AI463" s="55"/>
      <c r="AJ463" s="169"/>
      <c r="AK463" s="55"/>
      <c r="AL463" s="169"/>
      <c r="AM463" s="55"/>
      <c r="AN463" s="169"/>
      <c r="AO463" s="88"/>
      <c r="AP463" s="95">
        <f t="shared" si="271"/>
        <v>0</v>
      </c>
      <c r="AQ463" s="104"/>
      <c r="AR463" s="92"/>
      <c r="AS463" s="89"/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>
        <f t="shared" si="260"/>
        <v>0</v>
      </c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276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/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/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>
        <f t="shared" si="272"/>
        <v>0</v>
      </c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273"/>
        <v>0</v>
      </c>
      <c r="EZ463" s="51"/>
      <c r="FA463" s="50"/>
      <c r="FB463" s="51"/>
      <c r="FC463" s="52"/>
      <c r="FD463" s="53">
        <f t="shared" si="267"/>
        <v>0</v>
      </c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>
        <f t="shared" si="262"/>
        <v>0</v>
      </c>
      <c r="FR463" s="153"/>
      <c r="FS463" s="150"/>
      <c r="FT463" s="51"/>
      <c r="FU463" s="50"/>
      <c r="FV463" s="51"/>
      <c r="FW463" s="50"/>
      <c r="FX463" s="51"/>
      <c r="FY463" s="50"/>
      <c r="FZ463" s="51"/>
      <c r="GA463" s="50"/>
      <c r="GB463" s="51"/>
      <c r="GC463" s="52"/>
      <c r="GD463" s="53"/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/>
      <c r="GP463" s="136"/>
      <c r="GQ463" s="140"/>
      <c r="GR463" s="51"/>
      <c r="GS463" s="50"/>
      <c r="GT463" s="51"/>
      <c r="GU463" s="50"/>
      <c r="GV463" s="129"/>
      <c r="GW463" s="50"/>
      <c r="GX463" s="51"/>
      <c r="GY463" s="50"/>
      <c r="GZ463" s="51"/>
      <c r="HA463" s="50"/>
      <c r="HB463" s="51"/>
      <c r="HC463" s="52"/>
      <c r="HD463" s="48">
        <f t="shared" si="265"/>
        <v>0</v>
      </c>
      <c r="HE463" s="136"/>
      <c r="HF463" s="140"/>
      <c r="HG463" s="51"/>
      <c r="HH463" s="50"/>
      <c r="HI463" s="51"/>
      <c r="HJ463" s="50"/>
      <c r="HK463" s="129"/>
      <c r="HL463" s="50"/>
      <c r="HM463" s="51"/>
      <c r="HN463" s="50"/>
      <c r="HO463" s="51"/>
      <c r="HP463" s="50"/>
      <c r="HQ463" s="51"/>
      <c r="HR463" s="52"/>
      <c r="HS463" s="48">
        <f t="shared" si="277"/>
        <v>0</v>
      </c>
      <c r="HT463" s="136"/>
      <c r="HU463" s="140"/>
      <c r="HV463" s="51"/>
      <c r="HW463" s="50"/>
      <c r="HX463" s="51"/>
      <c r="HY463" s="50"/>
      <c r="HZ463" s="129"/>
      <c r="IA463" s="50"/>
      <c r="IB463" s="51"/>
      <c r="IC463" s="50"/>
      <c r="ID463" s="51"/>
      <c r="IE463" s="50"/>
      <c r="IF463" s="129"/>
      <c r="IG463" s="50"/>
      <c r="IH463" s="129"/>
      <c r="II463" s="50"/>
      <c r="IJ463" s="51"/>
      <c r="IK463" s="52"/>
      <c r="IL463" s="48">
        <f t="shared" si="256"/>
        <v>0</v>
      </c>
      <c r="IM463" s="136"/>
      <c r="IN463" s="140"/>
      <c r="IO463" s="51"/>
      <c r="IP463" s="52"/>
      <c r="IQ463" s="48">
        <f t="shared" si="274"/>
        <v>0</v>
      </c>
      <c r="IR463" s="51"/>
      <c r="IS463" s="52"/>
      <c r="IT463" s="48">
        <f t="shared" si="263"/>
        <v>0</v>
      </c>
      <c r="IU463" s="136"/>
      <c r="IV463" s="140"/>
      <c r="IW463" s="51"/>
      <c r="IX463" s="50"/>
      <c r="IY463" s="129"/>
      <c r="IZ463" s="50"/>
      <c r="JA463" s="129"/>
      <c r="JB463" s="50"/>
      <c r="JC463" s="51"/>
      <c r="JD463" s="50"/>
      <c r="JE463" s="51"/>
      <c r="JF463" s="50"/>
      <c r="JG463" s="51"/>
      <c r="JH463" s="52"/>
      <c r="JI463" s="48">
        <f t="shared" si="278"/>
        <v>0</v>
      </c>
      <c r="JJ463" s="136"/>
      <c r="JK463" s="140"/>
      <c r="JL463" s="129"/>
      <c r="JM463" s="50"/>
      <c r="JN463" s="51"/>
      <c r="JO463" s="52"/>
      <c r="JP463" s="48">
        <f t="shared" si="275"/>
        <v>0</v>
      </c>
      <c r="JQ463" s="51"/>
      <c r="JR463" s="52"/>
    </row>
    <row r="464" spans="1:278" s="112" customFormat="1" ht="15" hidden="1" customHeight="1" x14ac:dyDescent="0.3">
      <c r="A464" s="27"/>
      <c r="B464" s="37">
        <v>7306</v>
      </c>
      <c r="C464" s="30" t="s">
        <v>274</v>
      </c>
      <c r="D464" s="38">
        <v>2009</v>
      </c>
      <c r="E464" s="62">
        <f t="shared" si="268"/>
        <v>0</v>
      </c>
      <c r="F464" s="47"/>
      <c r="G464" s="47"/>
      <c r="H464" s="47"/>
      <c r="I464" s="47"/>
      <c r="J464" s="48">
        <f t="shared" si="264"/>
        <v>0</v>
      </c>
      <c r="K464" s="49"/>
      <c r="L464" s="50"/>
      <c r="M464" s="51"/>
      <c r="N464" s="50"/>
      <c r="O464" s="51"/>
      <c r="P464" s="52"/>
      <c r="Q464" s="48">
        <f t="shared" si="269"/>
        <v>0</v>
      </c>
      <c r="R464" s="49"/>
      <c r="S464" s="52"/>
      <c r="T464" s="48">
        <f t="shared" si="270"/>
        <v>0</v>
      </c>
      <c r="U464" s="49"/>
      <c r="V464" s="50"/>
      <c r="W464" s="51"/>
      <c r="X464" s="52"/>
      <c r="Y464" s="53">
        <f t="shared" si="266"/>
        <v>0</v>
      </c>
      <c r="Z464" s="169"/>
      <c r="AA464" s="55"/>
      <c r="AB464" s="169"/>
      <c r="AC464" s="55"/>
      <c r="AD464" s="169"/>
      <c r="AE464" s="55"/>
      <c r="AF464" s="169"/>
      <c r="AG464" s="55"/>
      <c r="AH464" s="169"/>
      <c r="AI464" s="55"/>
      <c r="AJ464" s="169"/>
      <c r="AK464" s="55"/>
      <c r="AL464" s="169"/>
      <c r="AM464" s="169"/>
      <c r="AN464" s="169"/>
      <c r="AO464" s="88"/>
      <c r="AP464" s="95">
        <f t="shared" si="271"/>
        <v>0</v>
      </c>
      <c r="AQ464" s="104"/>
      <c r="AR464" s="92"/>
      <c r="AS464" s="89"/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>
        <f t="shared" si="260"/>
        <v>0</v>
      </c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276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/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/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>
        <f t="shared" si="272"/>
        <v>0</v>
      </c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1"/>
      <c r="ET464" s="50"/>
      <c r="EU464" s="51"/>
      <c r="EV464" s="50"/>
      <c r="EW464" s="51"/>
      <c r="EX464" s="52"/>
      <c r="EY464" s="53">
        <f t="shared" si="273"/>
        <v>0</v>
      </c>
      <c r="EZ464" s="51"/>
      <c r="FA464" s="50"/>
      <c r="FB464" s="51"/>
      <c r="FC464" s="52"/>
      <c r="FD464" s="53">
        <f t="shared" si="267"/>
        <v>0</v>
      </c>
      <c r="FE464" s="51"/>
      <c r="FF464" s="50"/>
      <c r="FG464" s="51"/>
      <c r="FH464" s="50"/>
      <c r="FI464" s="51"/>
      <c r="FJ464" s="50"/>
      <c r="FK464" s="51"/>
      <c r="FL464" s="50"/>
      <c r="FM464" s="51"/>
      <c r="FN464" s="50"/>
      <c r="FO464" s="51"/>
      <c r="FP464" s="52"/>
      <c r="FQ464" s="53">
        <f t="shared" si="262"/>
        <v>0</v>
      </c>
      <c r="FR464" s="153"/>
      <c r="FS464" s="150"/>
      <c r="FT464" s="51"/>
      <c r="FU464" s="50"/>
      <c r="FV464" s="51"/>
      <c r="FW464" s="50"/>
      <c r="FX464" s="51"/>
      <c r="FY464" s="50"/>
      <c r="FZ464" s="51"/>
      <c r="GA464" s="50"/>
      <c r="GB464" s="51"/>
      <c r="GC464" s="52"/>
      <c r="GD464" s="53"/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/>
      <c r="GP464" s="136"/>
      <c r="GQ464" s="140"/>
      <c r="GR464" s="51"/>
      <c r="GS464" s="50"/>
      <c r="GT464" s="51"/>
      <c r="GU464" s="50"/>
      <c r="GV464" s="129"/>
      <c r="GW464" s="50"/>
      <c r="GX464" s="51"/>
      <c r="GY464" s="50"/>
      <c r="GZ464" s="51"/>
      <c r="HA464" s="50"/>
      <c r="HB464" s="51"/>
      <c r="HC464" s="52"/>
      <c r="HD464" s="48">
        <f t="shared" si="265"/>
        <v>0</v>
      </c>
      <c r="HE464" s="136"/>
      <c r="HF464" s="140"/>
      <c r="HG464" s="51"/>
      <c r="HH464" s="50"/>
      <c r="HI464" s="51"/>
      <c r="HJ464" s="50"/>
      <c r="HK464" s="129"/>
      <c r="HL464" s="50"/>
      <c r="HM464" s="51"/>
      <c r="HN464" s="50"/>
      <c r="HO464" s="51"/>
      <c r="HP464" s="50"/>
      <c r="HQ464" s="51"/>
      <c r="HR464" s="52"/>
      <c r="HS464" s="48">
        <f t="shared" si="277"/>
        <v>0</v>
      </c>
      <c r="HT464" s="136"/>
      <c r="HU464" s="140"/>
      <c r="HV464" s="51"/>
      <c r="HW464" s="50"/>
      <c r="HX464" s="51"/>
      <c r="HY464" s="50"/>
      <c r="HZ464" s="129"/>
      <c r="IA464" s="50"/>
      <c r="IB464" s="51"/>
      <c r="IC464" s="50"/>
      <c r="ID464" s="51"/>
      <c r="IE464" s="50"/>
      <c r="IF464" s="129"/>
      <c r="IG464" s="50"/>
      <c r="IH464" s="129"/>
      <c r="II464" s="50"/>
      <c r="IJ464" s="51"/>
      <c r="IK464" s="52"/>
      <c r="IL464" s="48">
        <f t="shared" si="256"/>
        <v>0</v>
      </c>
      <c r="IM464" s="136"/>
      <c r="IN464" s="140"/>
      <c r="IO464" s="51"/>
      <c r="IP464" s="52"/>
      <c r="IQ464" s="48">
        <f t="shared" si="274"/>
        <v>0</v>
      </c>
      <c r="IR464" s="51"/>
      <c r="IS464" s="52"/>
      <c r="IT464" s="48">
        <f t="shared" si="263"/>
        <v>0</v>
      </c>
      <c r="IU464" s="136"/>
      <c r="IV464" s="140"/>
      <c r="IW464" s="51"/>
      <c r="IX464" s="50"/>
      <c r="IY464" s="129"/>
      <c r="IZ464" s="50"/>
      <c r="JA464" s="129"/>
      <c r="JB464" s="50"/>
      <c r="JC464" s="51"/>
      <c r="JD464" s="50"/>
      <c r="JE464" s="51"/>
      <c r="JF464" s="50"/>
      <c r="JG464" s="51"/>
      <c r="JH464" s="52"/>
      <c r="JI464" s="48">
        <f t="shared" si="278"/>
        <v>0</v>
      </c>
      <c r="JJ464" s="136"/>
      <c r="JK464" s="140"/>
      <c r="JL464" s="129"/>
      <c r="JM464" s="50"/>
      <c r="JN464" s="51"/>
      <c r="JO464" s="52"/>
      <c r="JP464" s="48">
        <f t="shared" si="275"/>
        <v>0</v>
      </c>
      <c r="JQ464" s="51"/>
      <c r="JR464" s="52"/>
    </row>
    <row r="465" spans="1:278" s="112" customFormat="1" ht="15" hidden="1" customHeight="1" x14ac:dyDescent="0.3">
      <c r="A465" s="27"/>
      <c r="B465" s="37">
        <v>6749</v>
      </c>
      <c r="C465" s="30" t="s">
        <v>229</v>
      </c>
      <c r="D465" s="38">
        <v>2008</v>
      </c>
      <c r="E465" s="62">
        <f t="shared" si="268"/>
        <v>0</v>
      </c>
      <c r="F465" s="47"/>
      <c r="G465" s="47"/>
      <c r="H465" s="47"/>
      <c r="I465" s="47"/>
      <c r="J465" s="48">
        <f t="shared" si="264"/>
        <v>0</v>
      </c>
      <c r="K465" s="49"/>
      <c r="L465" s="50"/>
      <c r="M465" s="51"/>
      <c r="N465" s="50"/>
      <c r="O465" s="51"/>
      <c r="P465" s="52"/>
      <c r="Q465" s="48">
        <f t="shared" si="269"/>
        <v>0</v>
      </c>
      <c r="R465" s="49"/>
      <c r="S465" s="52"/>
      <c r="T465" s="48">
        <f t="shared" si="270"/>
        <v>0</v>
      </c>
      <c r="U465" s="49"/>
      <c r="V465" s="50"/>
      <c r="W465" s="51"/>
      <c r="X465" s="52"/>
      <c r="Y465" s="53">
        <f t="shared" si="266"/>
        <v>0</v>
      </c>
      <c r="Z465" s="169"/>
      <c r="AA465" s="55"/>
      <c r="AB465" s="169"/>
      <c r="AC465" s="55"/>
      <c r="AD465" s="169"/>
      <c r="AE465" s="55"/>
      <c r="AF465" s="169"/>
      <c r="AG465" s="55"/>
      <c r="AH465" s="169"/>
      <c r="AI465" s="55"/>
      <c r="AJ465" s="169"/>
      <c r="AK465" s="55"/>
      <c r="AL465" s="169"/>
      <c r="AM465" s="55"/>
      <c r="AN465" s="169"/>
      <c r="AO465" s="88"/>
      <c r="AP465" s="95">
        <f t="shared" si="271"/>
        <v>0</v>
      </c>
      <c r="AQ465" s="104"/>
      <c r="AR465" s="92"/>
      <c r="AS465" s="89"/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>
        <f t="shared" si="260"/>
        <v>0</v>
      </c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276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/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/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>
        <f t="shared" si="272"/>
        <v>0</v>
      </c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0"/>
      <c r="ET465" s="50"/>
      <c r="EU465" s="50"/>
      <c r="EV465" s="50"/>
      <c r="EW465" s="51"/>
      <c r="EX465" s="52"/>
      <c r="EY465" s="53">
        <f t="shared" si="273"/>
        <v>0</v>
      </c>
      <c r="EZ465" s="51"/>
      <c r="FA465" s="50"/>
      <c r="FB465" s="51"/>
      <c r="FC465" s="52"/>
      <c r="FD465" s="53">
        <f t="shared" si="267"/>
        <v>0</v>
      </c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>
        <f t="shared" si="262"/>
        <v>0</v>
      </c>
      <c r="FR465" s="153"/>
      <c r="FS465" s="150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/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/>
      <c r="GP465" s="136"/>
      <c r="GQ465" s="140"/>
      <c r="GR465" s="51"/>
      <c r="GS465" s="50"/>
      <c r="GT465" s="51"/>
      <c r="GU465" s="50"/>
      <c r="GV465" s="129"/>
      <c r="GW465" s="50"/>
      <c r="GX465" s="51"/>
      <c r="GY465" s="50"/>
      <c r="GZ465" s="51"/>
      <c r="HA465" s="50"/>
      <c r="HB465" s="51"/>
      <c r="HC465" s="52"/>
      <c r="HD465" s="48">
        <f t="shared" si="265"/>
        <v>0</v>
      </c>
      <c r="HE465" s="136"/>
      <c r="HF465" s="140"/>
      <c r="HG465" s="51"/>
      <c r="HH465" s="50"/>
      <c r="HI465" s="51"/>
      <c r="HJ465" s="50"/>
      <c r="HK465" s="129"/>
      <c r="HL465" s="50"/>
      <c r="HM465" s="51"/>
      <c r="HN465" s="50"/>
      <c r="HO465" s="51"/>
      <c r="HP465" s="50"/>
      <c r="HQ465" s="51"/>
      <c r="HR465" s="52"/>
      <c r="HS465" s="48">
        <f t="shared" si="277"/>
        <v>0</v>
      </c>
      <c r="HT465" s="136"/>
      <c r="HU465" s="140"/>
      <c r="HV465" s="51"/>
      <c r="HW465" s="50"/>
      <c r="HX465" s="51"/>
      <c r="HY465" s="50"/>
      <c r="HZ465" s="129"/>
      <c r="IA465" s="50"/>
      <c r="IB465" s="51"/>
      <c r="IC465" s="50"/>
      <c r="ID465" s="51"/>
      <c r="IE465" s="50"/>
      <c r="IF465" s="129"/>
      <c r="IG465" s="50"/>
      <c r="IH465" s="129"/>
      <c r="II465" s="50"/>
      <c r="IJ465" s="51"/>
      <c r="IK465" s="52"/>
      <c r="IL465" s="48">
        <f t="shared" si="256"/>
        <v>0</v>
      </c>
      <c r="IM465" s="136"/>
      <c r="IN465" s="140"/>
      <c r="IO465" s="51"/>
      <c r="IP465" s="52"/>
      <c r="IQ465" s="48">
        <f t="shared" si="274"/>
        <v>0</v>
      </c>
      <c r="IR465" s="51"/>
      <c r="IS465" s="52"/>
      <c r="IT465" s="48">
        <f t="shared" si="263"/>
        <v>0</v>
      </c>
      <c r="IU465" s="136"/>
      <c r="IV465" s="140"/>
      <c r="IW465" s="51"/>
      <c r="IX465" s="50"/>
      <c r="IY465" s="129"/>
      <c r="IZ465" s="50"/>
      <c r="JA465" s="129"/>
      <c r="JB465" s="50"/>
      <c r="JC465" s="51"/>
      <c r="JD465" s="50"/>
      <c r="JE465" s="51"/>
      <c r="JF465" s="50"/>
      <c r="JG465" s="51"/>
      <c r="JH465" s="52"/>
      <c r="JI465" s="48">
        <f t="shared" si="278"/>
        <v>0</v>
      </c>
      <c r="JJ465" s="136"/>
      <c r="JK465" s="140"/>
      <c r="JL465" s="129"/>
      <c r="JM465" s="50"/>
      <c r="JN465" s="51"/>
      <c r="JO465" s="52"/>
      <c r="JP465" s="48">
        <f t="shared" si="275"/>
        <v>0</v>
      </c>
      <c r="JQ465" s="51"/>
      <c r="JR465" s="52"/>
    </row>
    <row r="466" spans="1:278" s="112" customFormat="1" ht="15" hidden="1" customHeight="1" x14ac:dyDescent="0.3">
      <c r="A466" s="27"/>
      <c r="B466" s="37">
        <v>5915</v>
      </c>
      <c r="C466" s="30" t="s">
        <v>322</v>
      </c>
      <c r="D466" s="38">
        <v>2006</v>
      </c>
      <c r="E466" s="62">
        <f t="shared" si="268"/>
        <v>0</v>
      </c>
      <c r="F466" s="62"/>
      <c r="G466" s="63"/>
      <c r="H466" s="62"/>
      <c r="I466" s="62"/>
      <c r="J466" s="48">
        <f t="shared" si="264"/>
        <v>0</v>
      </c>
      <c r="K466" s="49"/>
      <c r="L466" s="50"/>
      <c r="M466" s="51"/>
      <c r="N466" s="50"/>
      <c r="O466" s="51"/>
      <c r="P466" s="52"/>
      <c r="Q466" s="48">
        <f t="shared" si="269"/>
        <v>0</v>
      </c>
      <c r="R466" s="49"/>
      <c r="S466" s="52"/>
      <c r="T466" s="48">
        <f t="shared" si="270"/>
        <v>0</v>
      </c>
      <c r="U466" s="49"/>
      <c r="V466" s="50"/>
      <c r="W466" s="51"/>
      <c r="X466" s="52"/>
      <c r="Y466" s="53">
        <f t="shared" si="266"/>
        <v>0</v>
      </c>
      <c r="Z466" s="105"/>
      <c r="AA466" s="55"/>
      <c r="AB466" s="105"/>
      <c r="AC466" s="55"/>
      <c r="AD466" s="105"/>
      <c r="AE466" s="55"/>
      <c r="AF466" s="105"/>
      <c r="AG466" s="55"/>
      <c r="AH466" s="105"/>
      <c r="AI466" s="55"/>
      <c r="AJ466" s="148"/>
      <c r="AK466" s="55"/>
      <c r="AL466" s="120"/>
      <c r="AM466" s="55"/>
      <c r="AN466" s="105"/>
      <c r="AO466" s="88"/>
      <c r="AP466" s="95">
        <f t="shared" si="271"/>
        <v>0</v>
      </c>
      <c r="AQ466" s="104"/>
      <c r="AR466" s="92"/>
      <c r="AS466" s="89">
        <f>AU466+AW466+AY466+BA466+BC466</f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>
        <f t="shared" si="260"/>
        <v>0</v>
      </c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276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>CJ466+CL466+CN466+CP466+CR466+CT466</f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>CW466+CY466+DA466+DC466+DE466</f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>
        <f t="shared" si="272"/>
        <v>0</v>
      </c>
      <c r="DG466" s="51"/>
      <c r="DH466" s="50"/>
      <c r="DI466" s="51"/>
      <c r="DJ466" s="50"/>
      <c r="DK466" s="51"/>
      <c r="DL466" s="52"/>
      <c r="DM466" s="53">
        <f>DO466+DQ466+DS466+DU466+DW466+DY466+EA466+EC466</f>
        <v>0</v>
      </c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>
        <f>EF466+EH466+EJ466+EL466+EN466+EP466+ER466+ET466+EV466+EX466</f>
        <v>0</v>
      </c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273"/>
        <v>0</v>
      </c>
      <c r="EZ466" s="51"/>
      <c r="FA466" s="50"/>
      <c r="FB466" s="51"/>
      <c r="FC466" s="52"/>
      <c r="FD466" s="53">
        <f t="shared" si="267"/>
        <v>0</v>
      </c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>
        <f t="shared" si="262"/>
        <v>0</v>
      </c>
      <c r="FR466" s="122"/>
      <c r="FS466" s="122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>
        <f>GF466+GH466+GJ466+GL466+GN466</f>
        <v>0</v>
      </c>
      <c r="GE466" s="51"/>
      <c r="GF466" s="50"/>
      <c r="GG466" s="51"/>
      <c r="GH466" s="50"/>
      <c r="GI466" s="51"/>
      <c r="GJ466" s="50"/>
      <c r="GK466" s="51"/>
      <c r="GL466" s="50"/>
      <c r="GM466" s="51"/>
      <c r="GN466" s="52"/>
      <c r="GO466" s="48">
        <f>GQ466+GS466+GU466+GW466+GY466+HA466+HC466</f>
        <v>0</v>
      </c>
      <c r="GP466" s="136"/>
      <c r="GQ466" s="140"/>
      <c r="GR466" s="51"/>
      <c r="GS466" s="50"/>
      <c r="GT466" s="51"/>
      <c r="GU466" s="50"/>
      <c r="GV466" s="129"/>
      <c r="GW466" s="50"/>
      <c r="GX466" s="51"/>
      <c r="GY466" s="50"/>
      <c r="GZ466" s="51"/>
      <c r="HA466" s="50"/>
      <c r="HB466" s="51"/>
      <c r="HC466" s="52"/>
      <c r="HD466" s="48">
        <f t="shared" si="265"/>
        <v>0</v>
      </c>
      <c r="HE466" s="136"/>
      <c r="HF466" s="140"/>
      <c r="HG466" s="51"/>
      <c r="HH466" s="50"/>
      <c r="HI466" s="51"/>
      <c r="HJ466" s="50"/>
      <c r="HK466" s="129"/>
      <c r="HL466" s="50"/>
      <c r="HM466" s="51"/>
      <c r="HN466" s="50"/>
      <c r="HO466" s="51"/>
      <c r="HP466" s="50"/>
      <c r="HQ466" s="51"/>
      <c r="HR466" s="52"/>
      <c r="HS466" s="48">
        <f t="shared" si="277"/>
        <v>0</v>
      </c>
      <c r="HT466" s="136"/>
      <c r="HU466" s="140"/>
      <c r="HV466" s="51"/>
      <c r="HW466" s="50"/>
      <c r="HX466" s="51"/>
      <c r="HY466" s="50"/>
      <c r="HZ466" s="129"/>
      <c r="IA466" s="50"/>
      <c r="IB466" s="51"/>
      <c r="IC466" s="50"/>
      <c r="ID466" s="51"/>
      <c r="IE466" s="50"/>
      <c r="IF466" s="129"/>
      <c r="IG466" s="50"/>
      <c r="IH466" s="129"/>
      <c r="II466" s="50"/>
      <c r="IJ466" s="51"/>
      <c r="IK466" s="52"/>
      <c r="IL466" s="48">
        <f t="shared" si="256"/>
        <v>0</v>
      </c>
      <c r="IM466" s="136"/>
      <c r="IN466" s="140"/>
      <c r="IO466" s="51"/>
      <c r="IP466" s="52"/>
      <c r="IQ466" s="48">
        <f t="shared" si="274"/>
        <v>0</v>
      </c>
      <c r="IR466" s="51"/>
      <c r="IS466" s="52"/>
      <c r="IT466" s="48">
        <f t="shared" si="263"/>
        <v>0</v>
      </c>
      <c r="IU466" s="136"/>
      <c r="IV466" s="140"/>
      <c r="IW466" s="51"/>
      <c r="IX466" s="50"/>
      <c r="IY466" s="129"/>
      <c r="IZ466" s="50"/>
      <c r="JA466" s="129"/>
      <c r="JB466" s="50"/>
      <c r="JC466" s="51"/>
      <c r="JD466" s="50"/>
      <c r="JE466" s="51"/>
      <c r="JF466" s="50"/>
      <c r="JG466" s="51"/>
      <c r="JH466" s="52"/>
      <c r="JI466" s="48">
        <f t="shared" si="278"/>
        <v>0</v>
      </c>
      <c r="JJ466" s="136"/>
      <c r="JK466" s="140"/>
      <c r="JL466" s="129"/>
      <c r="JM466" s="50"/>
      <c r="JN466" s="51"/>
      <c r="JO466" s="52"/>
      <c r="JP466" s="48">
        <f t="shared" si="275"/>
        <v>0</v>
      </c>
      <c r="JQ466" s="51"/>
      <c r="JR466" s="52"/>
    </row>
    <row r="467" spans="1:278" s="112" customFormat="1" ht="15" hidden="1" customHeight="1" x14ac:dyDescent="0.3">
      <c r="A467" s="27"/>
      <c r="B467" s="37">
        <v>79</v>
      </c>
      <c r="C467" s="30" t="s">
        <v>94</v>
      </c>
      <c r="D467" s="39">
        <v>1990</v>
      </c>
      <c r="E467" s="62">
        <f t="shared" si="268"/>
        <v>0</v>
      </c>
      <c r="F467" s="47"/>
      <c r="G467" s="47"/>
      <c r="H467" s="47"/>
      <c r="I467" s="47"/>
      <c r="J467" s="48">
        <f t="shared" si="264"/>
        <v>0</v>
      </c>
      <c r="K467" s="49"/>
      <c r="L467" s="50"/>
      <c r="M467" s="51"/>
      <c r="N467" s="50"/>
      <c r="O467" s="51"/>
      <c r="P467" s="52"/>
      <c r="Q467" s="48">
        <f t="shared" si="269"/>
        <v>0</v>
      </c>
      <c r="R467" s="49"/>
      <c r="S467" s="52"/>
      <c r="T467" s="48">
        <f t="shared" si="270"/>
        <v>0</v>
      </c>
      <c r="U467" s="49"/>
      <c r="V467" s="50"/>
      <c r="W467" s="51"/>
      <c r="X467" s="52"/>
      <c r="Y467" s="53">
        <f t="shared" si="266"/>
        <v>0</v>
      </c>
      <c r="Z467" s="105"/>
      <c r="AA467" s="55"/>
      <c r="AB467" s="105"/>
      <c r="AC467" s="55"/>
      <c r="AD467" s="105"/>
      <c r="AE467" s="55"/>
      <c r="AF467" s="105"/>
      <c r="AG467" s="55"/>
      <c r="AH467" s="117"/>
      <c r="AI467" s="55"/>
      <c r="AJ467" s="105"/>
      <c r="AK467" s="55"/>
      <c r="AL467" s="117"/>
      <c r="AM467" s="55"/>
      <c r="AN467" s="105"/>
      <c r="AO467" s="88"/>
      <c r="AP467" s="95">
        <f t="shared" si="271"/>
        <v>0</v>
      </c>
      <c r="AQ467" s="104"/>
      <c r="AR467" s="92"/>
      <c r="AS467" s="89">
        <f>AU467+AW467+AY467+BA467+BC467</f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 t="shared" si="260"/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276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>CJ467+CL467+CN467+CP467+CR467+CT467</f>
        <v>0</v>
      </c>
      <c r="CI467" s="51"/>
      <c r="CJ467" s="50"/>
      <c r="CK467" s="51"/>
      <c r="CL467" s="50"/>
      <c r="CM467" s="51"/>
      <c r="CN467" s="50"/>
      <c r="CO467" s="50"/>
      <c r="CP467" s="50"/>
      <c r="CQ467" s="51"/>
      <c r="CR467" s="50"/>
      <c r="CS467" s="51"/>
      <c r="CT467" s="52"/>
      <c r="CU467" s="53">
        <f>CW467+CY467+DA467+DC467+DE467</f>
        <v>0</v>
      </c>
      <c r="CV467" s="51"/>
      <c r="CW467" s="50"/>
      <c r="CX467" s="50"/>
      <c r="CY467" s="50"/>
      <c r="CZ467" s="51"/>
      <c r="DA467" s="50"/>
      <c r="DB467" s="51"/>
      <c r="DC467" s="50"/>
      <c r="DD467" s="51"/>
      <c r="DE467" s="52"/>
      <c r="DF467" s="53">
        <f t="shared" si="272"/>
        <v>0</v>
      </c>
      <c r="DG467" s="51"/>
      <c r="DH467" s="50"/>
      <c r="DI467" s="50"/>
      <c r="DJ467" s="50"/>
      <c r="DK467" s="51"/>
      <c r="DL467" s="52"/>
      <c r="DM467" s="53">
        <f>DO467+DQ467+DS467+DU467+DW467+DY467+EA467+EC467</f>
        <v>0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0"/>
      <c r="DY467" s="50"/>
      <c r="DZ467" s="51"/>
      <c r="EA467" s="50"/>
      <c r="EB467" s="51"/>
      <c r="EC467" s="52"/>
      <c r="ED467" s="53">
        <f>EF467+EH467+EJ467+EL467+EN467+EP467+ER467+ET467+EV467+EX467</f>
        <v>0</v>
      </c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0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273"/>
        <v>0</v>
      </c>
      <c r="EZ467" s="51"/>
      <c r="FA467" s="50"/>
      <c r="FB467" s="51"/>
      <c r="FC467" s="52"/>
      <c r="FD467" s="53">
        <f t="shared" si="267"/>
        <v>0</v>
      </c>
      <c r="FE467" s="51"/>
      <c r="FF467" s="50"/>
      <c r="FG467" s="51"/>
      <c r="FH467" s="50"/>
      <c r="FI467" s="51"/>
      <c r="FJ467" s="50"/>
      <c r="FK467" s="50"/>
      <c r="FL467" s="50"/>
      <c r="FM467" s="51"/>
      <c r="FN467" s="50"/>
      <c r="FO467" s="51"/>
      <c r="FP467" s="52"/>
      <c r="FQ467" s="53">
        <f t="shared" ref="FQ467:FQ498" si="279">FS467+FU467+FW467+FY467+GA467+GC467</f>
        <v>0</v>
      </c>
      <c r="FR467" s="122"/>
      <c r="FS467" s="122"/>
      <c r="FT467" s="51"/>
      <c r="FU467" s="50"/>
      <c r="FV467" s="51"/>
      <c r="FW467" s="50"/>
      <c r="FX467" s="50"/>
      <c r="FY467" s="50"/>
      <c r="FZ467" s="50"/>
      <c r="GA467" s="50"/>
      <c r="GB467" s="51"/>
      <c r="GC467" s="52"/>
      <c r="GD467" s="53">
        <f>GF467+GH467+GJ467+GL467+GN467</f>
        <v>0</v>
      </c>
      <c r="GE467" s="51"/>
      <c r="GF467" s="50"/>
      <c r="GG467" s="51"/>
      <c r="GH467" s="50"/>
      <c r="GI467" s="51"/>
      <c r="GJ467" s="50"/>
      <c r="GK467" s="50"/>
      <c r="GL467" s="50"/>
      <c r="GM467" s="51"/>
      <c r="GN467" s="52"/>
      <c r="GO467" s="48">
        <f>GQ467+GS467+GU467+GW467+GY467+HA467+HC467</f>
        <v>0</v>
      </c>
      <c r="GP467" s="125"/>
      <c r="GQ467" s="125"/>
      <c r="GR467" s="51"/>
      <c r="GS467" s="50"/>
      <c r="GT467" s="51"/>
      <c r="GU467" s="50"/>
      <c r="GV467" s="50"/>
      <c r="GW467" s="50"/>
      <c r="GX467" s="50"/>
      <c r="GY467" s="50"/>
      <c r="GZ467" s="50"/>
      <c r="HA467" s="50"/>
      <c r="HB467" s="51"/>
      <c r="HC467" s="52"/>
      <c r="HD467" s="48">
        <f t="shared" si="265"/>
        <v>0</v>
      </c>
      <c r="HE467" s="125"/>
      <c r="HF467" s="125"/>
      <c r="HG467" s="51"/>
      <c r="HH467" s="50"/>
      <c r="HI467" s="51"/>
      <c r="HJ467" s="50"/>
      <c r="HK467" s="50"/>
      <c r="HL467" s="50"/>
      <c r="HM467" s="50"/>
      <c r="HN467" s="50"/>
      <c r="HO467" s="50"/>
      <c r="HP467" s="50"/>
      <c r="HQ467" s="51"/>
      <c r="HR467" s="52"/>
      <c r="HS467" s="48">
        <f t="shared" si="277"/>
        <v>0</v>
      </c>
      <c r="HT467" s="136"/>
      <c r="HU467" s="140"/>
      <c r="HV467" s="51"/>
      <c r="HW467" s="50"/>
      <c r="HX467" s="51"/>
      <c r="HY467" s="50"/>
      <c r="HZ467" s="51"/>
      <c r="IA467" s="50"/>
      <c r="IB467" s="51"/>
      <c r="IC467" s="50"/>
      <c r="ID467" s="51"/>
      <c r="IE467" s="50"/>
      <c r="IF467" s="129"/>
      <c r="IG467" s="50"/>
      <c r="IH467" s="129"/>
      <c r="II467" s="50"/>
      <c r="IJ467" s="51"/>
      <c r="IK467" s="52"/>
      <c r="IL467" s="48">
        <f t="shared" ref="IL467:IL530" si="280">IN467+IP467</f>
        <v>0</v>
      </c>
      <c r="IM467" s="136"/>
      <c r="IN467" s="140"/>
      <c r="IO467" s="51"/>
      <c r="IP467" s="52"/>
      <c r="IQ467" s="48">
        <f t="shared" si="274"/>
        <v>0</v>
      </c>
      <c r="IR467" s="51"/>
      <c r="IS467" s="52"/>
      <c r="IT467" s="48">
        <f t="shared" si="263"/>
        <v>0</v>
      </c>
      <c r="IU467" s="136"/>
      <c r="IV467" s="140"/>
      <c r="IW467" s="51"/>
      <c r="IX467" s="50"/>
      <c r="IY467" s="51"/>
      <c r="IZ467" s="50"/>
      <c r="JA467" s="129"/>
      <c r="JB467" s="50"/>
      <c r="JC467" s="51"/>
      <c r="JD467" s="50"/>
      <c r="JE467" s="51"/>
      <c r="JF467" s="50"/>
      <c r="JG467" s="51"/>
      <c r="JH467" s="52"/>
      <c r="JI467" s="48">
        <f t="shared" si="278"/>
        <v>0</v>
      </c>
      <c r="JJ467" s="136"/>
      <c r="JK467" s="140"/>
      <c r="JL467" s="51"/>
      <c r="JM467" s="50"/>
      <c r="JN467" s="51"/>
      <c r="JO467" s="52"/>
      <c r="JP467" s="48">
        <f t="shared" si="275"/>
        <v>0</v>
      </c>
      <c r="JQ467" s="51"/>
      <c r="JR467" s="52"/>
    </row>
    <row r="468" spans="1:278" s="112" customFormat="1" ht="15" hidden="1" customHeight="1" x14ac:dyDescent="0.3">
      <c r="A468" s="27"/>
      <c r="B468" s="37">
        <v>9133</v>
      </c>
      <c r="C468" s="30" t="s">
        <v>765</v>
      </c>
      <c r="D468" s="38">
        <v>2009</v>
      </c>
      <c r="E468" s="62">
        <f t="shared" si="268"/>
        <v>0</v>
      </c>
      <c r="F468" s="47" t="s">
        <v>414</v>
      </c>
      <c r="G468" s="47"/>
      <c r="H468" s="47" t="s">
        <v>766</v>
      </c>
      <c r="I468" s="47" t="s">
        <v>487</v>
      </c>
      <c r="J468" s="48">
        <f t="shared" si="264"/>
        <v>0</v>
      </c>
      <c r="K468" s="49"/>
      <c r="L468" s="50"/>
      <c r="M468" s="51"/>
      <c r="N468" s="50"/>
      <c r="O468" s="51"/>
      <c r="P468" s="52"/>
      <c r="Q468" s="48">
        <f t="shared" si="269"/>
        <v>0</v>
      </c>
      <c r="R468" s="49"/>
      <c r="S468" s="52"/>
      <c r="T468" s="48">
        <f t="shared" si="270"/>
        <v>0</v>
      </c>
      <c r="U468" s="49"/>
      <c r="V468" s="50"/>
      <c r="W468" s="51"/>
      <c r="X468" s="52"/>
      <c r="Y468" s="53">
        <f t="shared" si="266"/>
        <v>0</v>
      </c>
      <c r="Z468" s="169"/>
      <c r="AA468" s="55"/>
      <c r="AB468" s="169"/>
      <c r="AC468" s="55"/>
      <c r="AD468" s="169"/>
      <c r="AE468" s="55"/>
      <c r="AF468" s="169"/>
      <c r="AG468" s="55"/>
      <c r="AH468" s="169"/>
      <c r="AI468" s="55"/>
      <c r="AJ468" s="105"/>
      <c r="AK468" s="55"/>
      <c r="AL468" s="169"/>
      <c r="AM468" s="55"/>
      <c r="AN468" s="169"/>
      <c r="AO468" s="88"/>
      <c r="AP468" s="95">
        <f t="shared" si="271"/>
        <v>0</v>
      </c>
      <c r="AQ468" s="104"/>
      <c r="AR468" s="92"/>
      <c r="AS468" s="89"/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>
        <f t="shared" si="260"/>
        <v>0</v>
      </c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276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/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/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>
        <f t="shared" si="272"/>
        <v>0</v>
      </c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1"/>
      <c r="ET468" s="50"/>
      <c r="EU468" s="101"/>
      <c r="EV468" s="102"/>
      <c r="EW468" s="51"/>
      <c r="EX468" s="52"/>
      <c r="EY468" s="53">
        <f t="shared" si="273"/>
        <v>0</v>
      </c>
      <c r="EZ468" s="51"/>
      <c r="FA468" s="50"/>
      <c r="FB468" s="51"/>
      <c r="FC468" s="52"/>
      <c r="FD468" s="53">
        <f t="shared" si="267"/>
        <v>0</v>
      </c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>
        <f t="shared" si="279"/>
        <v>0</v>
      </c>
      <c r="FR468" s="153"/>
      <c r="FS468" s="150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/>
      <c r="GE468" s="51"/>
      <c r="GF468" s="50"/>
      <c r="GG468" s="51"/>
      <c r="GH468" s="50"/>
      <c r="GI468" s="51"/>
      <c r="GJ468" s="50"/>
      <c r="GK468" s="51"/>
      <c r="GL468" s="50"/>
      <c r="GM468" s="18"/>
      <c r="GN468" s="111"/>
      <c r="GO468" s="48"/>
      <c r="GP468" s="136"/>
      <c r="GQ468" s="140"/>
      <c r="GR468" s="51"/>
      <c r="GS468" s="50"/>
      <c r="GT468" s="51"/>
      <c r="GU468" s="50"/>
      <c r="GV468" s="129"/>
      <c r="GW468" s="50"/>
      <c r="GX468" s="51"/>
      <c r="GY468" s="50"/>
      <c r="GZ468" s="51"/>
      <c r="HA468" s="50"/>
      <c r="HB468" s="51"/>
      <c r="HC468" s="52"/>
      <c r="HD468" s="48">
        <f t="shared" si="265"/>
        <v>0</v>
      </c>
      <c r="HE468" s="136"/>
      <c r="HF468" s="140"/>
      <c r="HG468" s="51"/>
      <c r="HH468" s="50"/>
      <c r="HI468" s="51"/>
      <c r="HJ468" s="50"/>
      <c r="HK468" s="129"/>
      <c r="HL468" s="50"/>
      <c r="HM468" s="51"/>
      <c r="HN468" s="50"/>
      <c r="HO468" s="51"/>
      <c r="HP468" s="50"/>
      <c r="HQ468" s="51"/>
      <c r="HR468" s="52"/>
      <c r="HS468" s="48">
        <f t="shared" si="277"/>
        <v>0</v>
      </c>
      <c r="HT468" s="136"/>
      <c r="HU468" s="140"/>
      <c r="HV468" s="51"/>
      <c r="HW468" s="50"/>
      <c r="HX468" s="51"/>
      <c r="HY468" s="50"/>
      <c r="HZ468" s="129"/>
      <c r="IA468" s="50"/>
      <c r="IB468" s="51"/>
      <c r="IC468" s="50"/>
      <c r="ID468" s="51"/>
      <c r="IE468" s="50"/>
      <c r="IF468" s="129"/>
      <c r="IG468" s="50"/>
      <c r="IH468" s="129"/>
      <c r="II468" s="50"/>
      <c r="IJ468" s="51"/>
      <c r="IK468" s="52"/>
      <c r="IL468" s="48">
        <f t="shared" si="280"/>
        <v>0</v>
      </c>
      <c r="IM468" s="136"/>
      <c r="IN468" s="140"/>
      <c r="IO468" s="51"/>
      <c r="IP468" s="52"/>
      <c r="IQ468" s="48">
        <f t="shared" si="274"/>
        <v>0</v>
      </c>
      <c r="IR468" s="51"/>
      <c r="IS468" s="52"/>
      <c r="IT468" s="48">
        <f t="shared" si="263"/>
        <v>0</v>
      </c>
      <c r="IU468" s="136"/>
      <c r="IV468" s="140"/>
      <c r="IW468" s="51"/>
      <c r="IX468" s="50"/>
      <c r="IY468" s="129"/>
      <c r="IZ468" s="50"/>
      <c r="JA468" s="129"/>
      <c r="JB468" s="50"/>
      <c r="JC468" s="51"/>
      <c r="JD468" s="50"/>
      <c r="JE468" s="51"/>
      <c r="JF468" s="50"/>
      <c r="JG468" s="51"/>
      <c r="JH468" s="52"/>
      <c r="JI468" s="48">
        <f t="shared" si="278"/>
        <v>0</v>
      </c>
      <c r="JJ468" s="136"/>
      <c r="JK468" s="140"/>
      <c r="JL468" s="129"/>
      <c r="JM468" s="50"/>
      <c r="JN468" s="51"/>
      <c r="JO468" s="52"/>
      <c r="JP468" s="48">
        <f t="shared" si="275"/>
        <v>0</v>
      </c>
      <c r="JQ468" s="51"/>
      <c r="JR468" s="52"/>
    </row>
    <row r="469" spans="1:278" s="112" customFormat="1" ht="15" hidden="1" customHeight="1" x14ac:dyDescent="0.3">
      <c r="A469" s="27"/>
      <c r="B469" s="37">
        <v>7210</v>
      </c>
      <c r="C469" s="30" t="s">
        <v>284</v>
      </c>
      <c r="D469" s="38">
        <v>2009</v>
      </c>
      <c r="E469" s="62">
        <f t="shared" si="268"/>
        <v>0</v>
      </c>
      <c r="F469" s="47"/>
      <c r="G469" s="47"/>
      <c r="H469" s="47"/>
      <c r="I469" s="47"/>
      <c r="J469" s="48">
        <f t="shared" si="264"/>
        <v>0</v>
      </c>
      <c r="K469" s="49"/>
      <c r="L469" s="50"/>
      <c r="M469" s="51"/>
      <c r="N469" s="50"/>
      <c r="O469" s="51"/>
      <c r="P469" s="52"/>
      <c r="Q469" s="48">
        <f t="shared" si="269"/>
        <v>0</v>
      </c>
      <c r="R469" s="49"/>
      <c r="S469" s="52"/>
      <c r="T469" s="48">
        <f t="shared" si="270"/>
        <v>0</v>
      </c>
      <c r="U469" s="49"/>
      <c r="V469" s="50"/>
      <c r="W469" s="51"/>
      <c r="X469" s="52"/>
      <c r="Y469" s="53">
        <f t="shared" si="266"/>
        <v>0</v>
      </c>
      <c r="Z469" s="169"/>
      <c r="AA469" s="55"/>
      <c r="AB469" s="169"/>
      <c r="AC469" s="55"/>
      <c r="AD469" s="169"/>
      <c r="AE469" s="55"/>
      <c r="AF469" s="169"/>
      <c r="AG469" s="55"/>
      <c r="AH469" s="169"/>
      <c r="AI469" s="55"/>
      <c r="AJ469" s="169"/>
      <c r="AK469" s="55"/>
      <c r="AL469" s="169"/>
      <c r="AM469" s="55"/>
      <c r="AN469" s="169"/>
      <c r="AO469" s="88"/>
      <c r="AP469" s="95">
        <f t="shared" si="271"/>
        <v>0</v>
      </c>
      <c r="AQ469" s="104"/>
      <c r="AR469" s="92"/>
      <c r="AS469" s="89"/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>
        <f t="shared" si="260"/>
        <v>0</v>
      </c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276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/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/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>
        <f t="shared" si="272"/>
        <v>0</v>
      </c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1"/>
      <c r="ET469" s="50"/>
      <c r="EU469" s="51"/>
      <c r="EV469" s="50"/>
      <c r="EW469" s="51"/>
      <c r="EX469" s="52"/>
      <c r="EY469" s="53">
        <f t="shared" si="273"/>
        <v>0</v>
      </c>
      <c r="EZ469" s="51"/>
      <c r="FA469" s="50"/>
      <c r="FB469" s="51"/>
      <c r="FC469" s="52"/>
      <c r="FD469" s="53">
        <f t="shared" si="267"/>
        <v>0</v>
      </c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>
        <f t="shared" si="279"/>
        <v>0</v>
      </c>
      <c r="FR469" s="153"/>
      <c r="FS469" s="150"/>
      <c r="FT469" s="51"/>
      <c r="FU469" s="50"/>
      <c r="FV469" s="51"/>
      <c r="FW469" s="50"/>
      <c r="FX469" s="51"/>
      <c r="FY469" s="50"/>
      <c r="FZ469" s="51"/>
      <c r="GA469" s="50"/>
      <c r="GB469" s="51"/>
      <c r="GC469" s="52"/>
      <c r="GD469" s="53"/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/>
      <c r="GP469" s="136"/>
      <c r="GQ469" s="140"/>
      <c r="GR469" s="51"/>
      <c r="GS469" s="50"/>
      <c r="GT469" s="51"/>
      <c r="GU469" s="50"/>
      <c r="GV469" s="129"/>
      <c r="GW469" s="50"/>
      <c r="GX469" s="51"/>
      <c r="GY469" s="50"/>
      <c r="GZ469" s="51"/>
      <c r="HA469" s="50"/>
      <c r="HB469" s="51"/>
      <c r="HC469" s="52"/>
      <c r="HD469" s="48">
        <f t="shared" si="265"/>
        <v>0</v>
      </c>
      <c r="HE469" s="136"/>
      <c r="HF469" s="140"/>
      <c r="HG469" s="51"/>
      <c r="HH469" s="50"/>
      <c r="HI469" s="51"/>
      <c r="HJ469" s="50"/>
      <c r="HK469" s="129"/>
      <c r="HL469" s="50"/>
      <c r="HM469" s="51"/>
      <c r="HN469" s="50"/>
      <c r="HO469" s="51"/>
      <c r="HP469" s="50"/>
      <c r="HQ469" s="51"/>
      <c r="HR469" s="52"/>
      <c r="HS469" s="48">
        <f t="shared" si="277"/>
        <v>0</v>
      </c>
      <c r="HT469" s="136"/>
      <c r="HU469" s="140"/>
      <c r="HV469" s="51"/>
      <c r="HW469" s="50"/>
      <c r="HX469" s="51"/>
      <c r="HY469" s="50"/>
      <c r="HZ469" s="129"/>
      <c r="IA469" s="50"/>
      <c r="IB469" s="51"/>
      <c r="IC469" s="50"/>
      <c r="ID469" s="51"/>
      <c r="IE469" s="50"/>
      <c r="IF469" s="129"/>
      <c r="IG469" s="50"/>
      <c r="IH469" s="129"/>
      <c r="II469" s="50"/>
      <c r="IJ469" s="51"/>
      <c r="IK469" s="52"/>
      <c r="IL469" s="48">
        <f t="shared" si="280"/>
        <v>0</v>
      </c>
      <c r="IM469" s="136"/>
      <c r="IN469" s="140"/>
      <c r="IO469" s="51"/>
      <c r="IP469" s="52"/>
      <c r="IQ469" s="48">
        <f t="shared" si="274"/>
        <v>0</v>
      </c>
      <c r="IR469" s="51"/>
      <c r="IS469" s="52"/>
      <c r="IT469" s="48">
        <f t="shared" si="263"/>
        <v>0</v>
      </c>
      <c r="IU469" s="136"/>
      <c r="IV469" s="140"/>
      <c r="IW469" s="51"/>
      <c r="IX469" s="50"/>
      <c r="IY469" s="129"/>
      <c r="IZ469" s="50"/>
      <c r="JA469" s="129"/>
      <c r="JB469" s="50"/>
      <c r="JC469" s="51"/>
      <c r="JD469" s="50"/>
      <c r="JE469" s="51"/>
      <c r="JF469" s="50"/>
      <c r="JG469" s="51"/>
      <c r="JH469" s="52"/>
      <c r="JI469" s="48">
        <f t="shared" si="278"/>
        <v>0</v>
      </c>
      <c r="JJ469" s="136"/>
      <c r="JK469" s="140"/>
      <c r="JL469" s="129"/>
      <c r="JM469" s="50"/>
      <c r="JN469" s="51"/>
      <c r="JO469" s="52"/>
      <c r="JP469" s="48">
        <f t="shared" si="275"/>
        <v>0</v>
      </c>
      <c r="JQ469" s="51"/>
      <c r="JR469" s="52"/>
    </row>
    <row r="470" spans="1:278" s="112" customFormat="1" ht="15" hidden="1" customHeight="1" x14ac:dyDescent="0.3">
      <c r="A470" s="27"/>
      <c r="B470" s="37">
        <v>5924</v>
      </c>
      <c r="C470" s="30" t="s">
        <v>295</v>
      </c>
      <c r="D470" s="38">
        <v>2006</v>
      </c>
      <c r="E470" s="62">
        <f t="shared" si="268"/>
        <v>0</v>
      </c>
      <c r="F470" s="47"/>
      <c r="G470" s="47"/>
      <c r="H470" s="47"/>
      <c r="I470" s="47"/>
      <c r="J470" s="48">
        <f t="shared" si="264"/>
        <v>0</v>
      </c>
      <c r="K470" s="49"/>
      <c r="L470" s="50"/>
      <c r="M470" s="51"/>
      <c r="N470" s="50"/>
      <c r="O470" s="51"/>
      <c r="P470" s="52"/>
      <c r="Q470" s="48">
        <f t="shared" si="269"/>
        <v>0</v>
      </c>
      <c r="R470" s="49"/>
      <c r="S470" s="52"/>
      <c r="T470" s="48">
        <f t="shared" si="270"/>
        <v>0</v>
      </c>
      <c r="U470" s="49"/>
      <c r="V470" s="50"/>
      <c r="W470" s="51"/>
      <c r="X470" s="52"/>
      <c r="Y470" s="53">
        <f t="shared" si="266"/>
        <v>0</v>
      </c>
      <c r="Z470" s="105"/>
      <c r="AA470" s="55"/>
      <c r="AB470" s="105"/>
      <c r="AC470" s="55"/>
      <c r="AD470" s="105"/>
      <c r="AE470" s="55"/>
      <c r="AF470" s="105"/>
      <c r="AG470" s="55"/>
      <c r="AH470" s="105"/>
      <c r="AI470" s="55"/>
      <c r="AJ470" s="105"/>
      <c r="AK470" s="55"/>
      <c r="AL470" s="105"/>
      <c r="AM470" s="55"/>
      <c r="AN470" s="105"/>
      <c r="AO470" s="88"/>
      <c r="AP470" s="95">
        <f t="shared" si="271"/>
        <v>0</v>
      </c>
      <c r="AQ470" s="104"/>
      <c r="AR470" s="92"/>
      <c r="AS470" s="89">
        <f>AU470+AW470+AY470+BA470+BC470</f>
        <v>0</v>
      </c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>
        <f t="shared" si="260"/>
        <v>0</v>
      </c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276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>
        <f>CJ470+CL470+CN470+CP470+CR470+CT470</f>
        <v>0</v>
      </c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>
        <f>CW470+CY470+DA470+DC470+DE470</f>
        <v>0</v>
      </c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>
        <f t="shared" si="272"/>
        <v>0</v>
      </c>
      <c r="DG470" s="51"/>
      <c r="DH470" s="50"/>
      <c r="DI470" s="51"/>
      <c r="DJ470" s="50"/>
      <c r="DK470" s="51"/>
      <c r="DL470" s="52"/>
      <c r="DM470" s="53">
        <f>DO470+DQ470+DS470+DU470+DW470+DY470+EA470+EC470</f>
        <v>0</v>
      </c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>
        <f>EF470+EH470+EJ470+EL470+EN470+EP470+ER470+ET470+EV470+EX470</f>
        <v>0</v>
      </c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0"/>
      <c r="ET470" s="50"/>
      <c r="EU470" s="50"/>
      <c r="EV470" s="50"/>
      <c r="EW470" s="51"/>
      <c r="EX470" s="52"/>
      <c r="EY470" s="53">
        <f t="shared" si="273"/>
        <v>0</v>
      </c>
      <c r="EZ470" s="51"/>
      <c r="FA470" s="50"/>
      <c r="FB470" s="51"/>
      <c r="FC470" s="52"/>
      <c r="FD470" s="53">
        <f t="shared" si="267"/>
        <v>0</v>
      </c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51"/>
      <c r="FP470" s="52"/>
      <c r="FQ470" s="53">
        <f t="shared" si="279"/>
        <v>0</v>
      </c>
      <c r="FR470" s="122"/>
      <c r="FS470" s="122"/>
      <c r="FT470" s="51"/>
      <c r="FU470" s="50"/>
      <c r="FV470" s="51"/>
      <c r="FW470" s="50"/>
      <c r="FX470" s="50"/>
      <c r="FY470" s="50"/>
      <c r="FZ470" s="50"/>
      <c r="GA470" s="50"/>
      <c r="GB470" s="51"/>
      <c r="GC470" s="52"/>
      <c r="GD470" s="53">
        <f>GF470+GH470+GJ470+GL470+GN470</f>
        <v>0</v>
      </c>
      <c r="GE470" s="51"/>
      <c r="GF470" s="50"/>
      <c r="GG470" s="51"/>
      <c r="GH470" s="50"/>
      <c r="GI470" s="51"/>
      <c r="GJ470" s="50"/>
      <c r="GK470" s="51"/>
      <c r="GL470" s="50"/>
      <c r="GM470" s="51"/>
      <c r="GN470" s="52"/>
      <c r="GO470" s="48">
        <f>GQ470+GS470+GU470+GW470+GY470+HA470+HC470</f>
        <v>0</v>
      </c>
      <c r="GP470" s="136"/>
      <c r="GQ470" s="140"/>
      <c r="GR470" s="51"/>
      <c r="GS470" s="50"/>
      <c r="GT470" s="51"/>
      <c r="GU470" s="50"/>
      <c r="GV470" s="129"/>
      <c r="GW470" s="50"/>
      <c r="GX470" s="51"/>
      <c r="GY470" s="50"/>
      <c r="GZ470" s="51"/>
      <c r="HA470" s="50"/>
      <c r="HB470" s="51"/>
      <c r="HC470" s="52"/>
      <c r="HD470" s="48">
        <f t="shared" si="265"/>
        <v>0</v>
      </c>
      <c r="HE470" s="136"/>
      <c r="HF470" s="140"/>
      <c r="HG470" s="51"/>
      <c r="HH470" s="50"/>
      <c r="HI470" s="51"/>
      <c r="HJ470" s="50"/>
      <c r="HK470" s="129"/>
      <c r="HL470" s="50"/>
      <c r="HM470" s="51"/>
      <c r="HN470" s="50"/>
      <c r="HO470" s="51"/>
      <c r="HP470" s="50"/>
      <c r="HQ470" s="51"/>
      <c r="HR470" s="52"/>
      <c r="HS470" s="48">
        <f t="shared" si="277"/>
        <v>0</v>
      </c>
      <c r="HT470" s="136"/>
      <c r="HU470" s="140"/>
      <c r="HV470" s="51"/>
      <c r="HW470" s="50"/>
      <c r="HX470" s="51"/>
      <c r="HY470" s="50"/>
      <c r="HZ470" s="129"/>
      <c r="IA470" s="50"/>
      <c r="IB470" s="51"/>
      <c r="IC470" s="50"/>
      <c r="ID470" s="51"/>
      <c r="IE470" s="50"/>
      <c r="IF470" s="129"/>
      <c r="IG470" s="50"/>
      <c r="IH470" s="129"/>
      <c r="II470" s="50"/>
      <c r="IJ470" s="51"/>
      <c r="IK470" s="52"/>
      <c r="IL470" s="48">
        <f t="shared" si="280"/>
        <v>0</v>
      </c>
      <c r="IM470" s="136"/>
      <c r="IN470" s="140"/>
      <c r="IO470" s="51"/>
      <c r="IP470" s="52"/>
      <c r="IQ470" s="48">
        <f t="shared" si="274"/>
        <v>0</v>
      </c>
      <c r="IR470" s="51"/>
      <c r="IS470" s="52"/>
      <c r="IT470" s="48">
        <f t="shared" si="263"/>
        <v>0</v>
      </c>
      <c r="IU470" s="136"/>
      <c r="IV470" s="140"/>
      <c r="IW470" s="51"/>
      <c r="IX470" s="50"/>
      <c r="IY470" s="129"/>
      <c r="IZ470" s="50"/>
      <c r="JA470" s="129"/>
      <c r="JB470" s="50"/>
      <c r="JC470" s="51"/>
      <c r="JD470" s="50"/>
      <c r="JE470" s="51"/>
      <c r="JF470" s="50"/>
      <c r="JG470" s="51"/>
      <c r="JH470" s="52"/>
      <c r="JI470" s="48">
        <f t="shared" si="278"/>
        <v>0</v>
      </c>
      <c r="JJ470" s="136"/>
      <c r="JK470" s="140"/>
      <c r="JL470" s="129"/>
      <c r="JM470" s="50"/>
      <c r="JN470" s="51"/>
      <c r="JO470" s="52"/>
      <c r="JP470" s="48">
        <f t="shared" si="275"/>
        <v>0</v>
      </c>
      <c r="JQ470" s="51"/>
      <c r="JR470" s="52"/>
    </row>
    <row r="471" spans="1:278" s="112" customFormat="1" ht="15" hidden="1" customHeight="1" x14ac:dyDescent="0.3">
      <c r="A471" s="27"/>
      <c r="B471" s="37">
        <v>5765</v>
      </c>
      <c r="C471" s="30" t="s">
        <v>143</v>
      </c>
      <c r="D471" s="38">
        <v>2006</v>
      </c>
      <c r="E471" s="62">
        <f t="shared" si="268"/>
        <v>0</v>
      </c>
      <c r="F471" s="47"/>
      <c r="G471" s="47"/>
      <c r="H471" s="47"/>
      <c r="I471" s="47"/>
      <c r="J471" s="48">
        <f t="shared" si="264"/>
        <v>0</v>
      </c>
      <c r="K471" s="49"/>
      <c r="L471" s="50"/>
      <c r="M471" s="51"/>
      <c r="N471" s="50"/>
      <c r="O471" s="51"/>
      <c r="P471" s="52"/>
      <c r="Q471" s="48">
        <f t="shared" si="269"/>
        <v>0</v>
      </c>
      <c r="R471" s="49"/>
      <c r="S471" s="52"/>
      <c r="T471" s="48">
        <f t="shared" si="270"/>
        <v>0</v>
      </c>
      <c r="U471" s="49"/>
      <c r="V471" s="50"/>
      <c r="W471" s="51"/>
      <c r="X471" s="52"/>
      <c r="Y471" s="53">
        <f t="shared" si="266"/>
        <v>0</v>
      </c>
      <c r="Z471" s="105"/>
      <c r="AA471" s="55"/>
      <c r="AB471" s="105"/>
      <c r="AC471" s="55"/>
      <c r="AD471" s="105"/>
      <c r="AE471" s="55"/>
      <c r="AF471" s="105"/>
      <c r="AG471" s="55"/>
      <c r="AH471" s="105"/>
      <c r="AI471" s="55"/>
      <c r="AJ471" s="105"/>
      <c r="AK471" s="55"/>
      <c r="AL471" s="105"/>
      <c r="AM471" s="55"/>
      <c r="AN471" s="105"/>
      <c r="AO471" s="88"/>
      <c r="AP471" s="95">
        <f t="shared" si="271"/>
        <v>0</v>
      </c>
      <c r="AQ471" s="104"/>
      <c r="AR471" s="92"/>
      <c r="AS471" s="89">
        <f>AU471+AW471+AY471+BA471+BC471</f>
        <v>0</v>
      </c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>
        <f t="shared" si="260"/>
        <v>0</v>
      </c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276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>
        <f>CJ471+CL471+CN471+CP471+CR471+CT471</f>
        <v>0</v>
      </c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>
        <f>CW471+CY471+DA471+DC471+DE471</f>
        <v>0</v>
      </c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>
        <f t="shared" si="272"/>
        <v>0</v>
      </c>
      <c r="DG471" s="51"/>
      <c r="DH471" s="50"/>
      <c r="DI471" s="51"/>
      <c r="DJ471" s="50"/>
      <c r="DK471" s="51"/>
      <c r="DL471" s="52"/>
      <c r="DM471" s="53">
        <f>DO471+DQ471+DS471+DU471+DW471+DY471+EA471+EC471</f>
        <v>0</v>
      </c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>
        <f>EF471+EH471+EJ471+EL471+EN471+EP471+ER471+ET471+EV471+EX471</f>
        <v>0</v>
      </c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0"/>
      <c r="ET471" s="50"/>
      <c r="EU471" s="50"/>
      <c r="EV471" s="50"/>
      <c r="EW471" s="51"/>
      <c r="EX471" s="52"/>
      <c r="EY471" s="53">
        <f t="shared" si="273"/>
        <v>0</v>
      </c>
      <c r="EZ471" s="51"/>
      <c r="FA471" s="50"/>
      <c r="FB471" s="51"/>
      <c r="FC471" s="52"/>
      <c r="FD471" s="53">
        <f t="shared" si="267"/>
        <v>0</v>
      </c>
      <c r="FE471" s="51"/>
      <c r="FF471" s="50"/>
      <c r="FG471" s="51"/>
      <c r="FH471" s="50"/>
      <c r="FI471" s="51"/>
      <c r="FJ471" s="50"/>
      <c r="FK471" s="51"/>
      <c r="FL471" s="50"/>
      <c r="FM471" s="51"/>
      <c r="FN471" s="50"/>
      <c r="FO471" s="51"/>
      <c r="FP471" s="52"/>
      <c r="FQ471" s="53">
        <f t="shared" si="279"/>
        <v>0</v>
      </c>
      <c r="FR471" s="122"/>
      <c r="FS471" s="122"/>
      <c r="FT471" s="51"/>
      <c r="FU471" s="50"/>
      <c r="FV471" s="51"/>
      <c r="FW471" s="50"/>
      <c r="FX471" s="50"/>
      <c r="FY471" s="50"/>
      <c r="FZ471" s="50"/>
      <c r="GA471" s="50"/>
      <c r="GB471" s="51"/>
      <c r="GC471" s="52"/>
      <c r="GD471" s="53">
        <f>GF471+GH471+GJ471+GL471+GN471</f>
        <v>0</v>
      </c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>
        <f>GQ471+GS471+GU471+GW471+GY471+HA471+HC471</f>
        <v>0</v>
      </c>
      <c r="GP471" s="136"/>
      <c r="GQ471" s="140"/>
      <c r="GR471" s="51"/>
      <c r="GS471" s="50"/>
      <c r="GT471" s="51"/>
      <c r="GU471" s="50"/>
      <c r="GV471" s="129"/>
      <c r="GW471" s="50"/>
      <c r="GX471" s="51"/>
      <c r="GY471" s="50"/>
      <c r="GZ471" s="51"/>
      <c r="HA471" s="50"/>
      <c r="HB471" s="51"/>
      <c r="HC471" s="52"/>
      <c r="HD471" s="48">
        <f t="shared" si="265"/>
        <v>0</v>
      </c>
      <c r="HE471" s="136"/>
      <c r="HF471" s="140"/>
      <c r="HG471" s="51"/>
      <c r="HH471" s="50"/>
      <c r="HI471" s="51"/>
      <c r="HJ471" s="50"/>
      <c r="HK471" s="129"/>
      <c r="HL471" s="50"/>
      <c r="HM471" s="51"/>
      <c r="HN471" s="50"/>
      <c r="HO471" s="51"/>
      <c r="HP471" s="50"/>
      <c r="HQ471" s="51"/>
      <c r="HR471" s="52"/>
      <c r="HS471" s="48">
        <f t="shared" si="277"/>
        <v>0</v>
      </c>
      <c r="HT471" s="136"/>
      <c r="HU471" s="140"/>
      <c r="HV471" s="51"/>
      <c r="HW471" s="50"/>
      <c r="HX471" s="51"/>
      <c r="HY471" s="50"/>
      <c r="HZ471" s="129"/>
      <c r="IA471" s="50"/>
      <c r="IB471" s="51"/>
      <c r="IC471" s="50"/>
      <c r="ID471" s="51"/>
      <c r="IE471" s="50"/>
      <c r="IF471" s="129"/>
      <c r="IG471" s="50"/>
      <c r="IH471" s="129"/>
      <c r="II471" s="50"/>
      <c r="IJ471" s="51"/>
      <c r="IK471" s="52"/>
      <c r="IL471" s="48">
        <f t="shared" si="280"/>
        <v>0</v>
      </c>
      <c r="IM471" s="136"/>
      <c r="IN471" s="140"/>
      <c r="IO471" s="51"/>
      <c r="IP471" s="52"/>
      <c r="IQ471" s="48">
        <f t="shared" si="274"/>
        <v>0</v>
      </c>
      <c r="IR471" s="51"/>
      <c r="IS471" s="52"/>
      <c r="IT471" s="48">
        <f t="shared" si="263"/>
        <v>0</v>
      </c>
      <c r="IU471" s="136"/>
      <c r="IV471" s="140"/>
      <c r="IW471" s="51"/>
      <c r="IX471" s="50"/>
      <c r="IY471" s="129"/>
      <c r="IZ471" s="50"/>
      <c r="JA471" s="129"/>
      <c r="JB471" s="50"/>
      <c r="JC471" s="51"/>
      <c r="JD471" s="50"/>
      <c r="JE471" s="51"/>
      <c r="JF471" s="50"/>
      <c r="JG471" s="51"/>
      <c r="JH471" s="52"/>
      <c r="JI471" s="48">
        <f t="shared" si="278"/>
        <v>0</v>
      </c>
      <c r="JJ471" s="136"/>
      <c r="JK471" s="140"/>
      <c r="JL471" s="129"/>
      <c r="JM471" s="50"/>
      <c r="JN471" s="51"/>
      <c r="JO471" s="52"/>
      <c r="JP471" s="48">
        <f t="shared" si="275"/>
        <v>0</v>
      </c>
      <c r="JQ471" s="51"/>
      <c r="JR471" s="52"/>
    </row>
    <row r="472" spans="1:278" s="112" customFormat="1" ht="15" customHeight="1" x14ac:dyDescent="0.3">
      <c r="A472" s="27"/>
      <c r="B472" s="37">
        <v>9456</v>
      </c>
      <c r="C472" s="30" t="s">
        <v>778</v>
      </c>
      <c r="D472" s="38">
        <v>2009</v>
      </c>
      <c r="E472" s="62">
        <f t="shared" si="268"/>
        <v>0</v>
      </c>
      <c r="F472" s="47" t="s">
        <v>420</v>
      </c>
      <c r="G472" s="47"/>
      <c r="H472" s="47" t="s">
        <v>466</v>
      </c>
      <c r="I472" s="47"/>
      <c r="J472" s="48">
        <f t="shared" si="264"/>
        <v>0</v>
      </c>
      <c r="K472" s="49"/>
      <c r="L472" s="50"/>
      <c r="M472" s="51"/>
      <c r="N472" s="50"/>
      <c r="O472" s="51"/>
      <c r="P472" s="52"/>
      <c r="Q472" s="48">
        <f t="shared" si="269"/>
        <v>0</v>
      </c>
      <c r="R472" s="49"/>
      <c r="S472" s="52"/>
      <c r="T472" s="48">
        <f t="shared" si="270"/>
        <v>0</v>
      </c>
      <c r="U472" s="49"/>
      <c r="V472" s="50"/>
      <c r="W472" s="51"/>
      <c r="X472" s="52"/>
      <c r="Y472" s="53">
        <f t="shared" si="266"/>
        <v>0</v>
      </c>
      <c r="Z472" s="169"/>
      <c r="AA472" s="55"/>
      <c r="AB472" s="169"/>
      <c r="AC472" s="55"/>
      <c r="AD472" s="169"/>
      <c r="AE472" s="55"/>
      <c r="AF472" s="169"/>
      <c r="AG472" s="55"/>
      <c r="AH472" s="169"/>
      <c r="AI472" s="55"/>
      <c r="AJ472" s="169"/>
      <c r="AK472" s="55"/>
      <c r="AL472" s="169"/>
      <c r="AM472" s="55"/>
      <c r="AN472" s="169"/>
      <c r="AO472" s="88"/>
      <c r="AP472" s="95">
        <f t="shared" si="271"/>
        <v>0</v>
      </c>
      <c r="AQ472" s="104"/>
      <c r="AR472" s="92"/>
      <c r="AS472" s="89"/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>
        <f t="shared" si="260"/>
        <v>0</v>
      </c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276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/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/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>
        <f t="shared" si="272"/>
        <v>0</v>
      </c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101"/>
      <c r="EV472" s="102"/>
      <c r="EW472" s="51"/>
      <c r="EX472" s="52"/>
      <c r="EY472" s="53">
        <f t="shared" si="273"/>
        <v>0</v>
      </c>
      <c r="EZ472" s="51"/>
      <c r="FA472" s="50"/>
      <c r="FB472" s="51"/>
      <c r="FC472" s="52"/>
      <c r="FD472" s="53">
        <f>FF472+FH472+FJ472+FL472+FN472</f>
        <v>0</v>
      </c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18">
        <v>8</v>
      </c>
      <c r="FP472" s="111" t="s">
        <v>65</v>
      </c>
      <c r="FQ472" s="53">
        <f t="shared" si="279"/>
        <v>0</v>
      </c>
      <c r="FR472" s="153"/>
      <c r="FS472" s="150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/>
      <c r="GE472" s="51"/>
      <c r="GF472" s="50"/>
      <c r="GG472" s="51"/>
      <c r="GH472" s="50"/>
      <c r="GI472" s="51"/>
      <c r="GJ472" s="50"/>
      <c r="GK472" s="51"/>
      <c r="GL472" s="50"/>
      <c r="GM472" s="51"/>
      <c r="GN472" s="108"/>
      <c r="GO472" s="48"/>
      <c r="GP472" s="136"/>
      <c r="GQ472" s="140"/>
      <c r="GR472" s="51"/>
      <c r="GS472" s="50"/>
      <c r="GT472" s="51"/>
      <c r="GU472" s="50"/>
      <c r="GV472" s="129"/>
      <c r="GW472" s="50"/>
      <c r="GX472" s="51"/>
      <c r="GY472" s="50"/>
      <c r="GZ472" s="51"/>
      <c r="HA472" s="50"/>
      <c r="HB472" s="51"/>
      <c r="HC472" s="52"/>
      <c r="HD472" s="48">
        <f t="shared" si="265"/>
        <v>0</v>
      </c>
      <c r="HE472" s="136"/>
      <c r="HF472" s="140"/>
      <c r="HG472" s="51"/>
      <c r="HH472" s="50"/>
      <c r="HI472" s="51"/>
      <c r="HJ472" s="50"/>
      <c r="HK472" s="129"/>
      <c r="HL472" s="50"/>
      <c r="HM472" s="51"/>
      <c r="HN472" s="50"/>
      <c r="HO472" s="51"/>
      <c r="HP472" s="50"/>
      <c r="HQ472" s="51"/>
      <c r="HR472" s="52"/>
      <c r="HS472" s="48">
        <f t="shared" si="277"/>
        <v>0</v>
      </c>
      <c r="HT472" s="136"/>
      <c r="HU472" s="140"/>
      <c r="HV472" s="51"/>
      <c r="HW472" s="50"/>
      <c r="HX472" s="51"/>
      <c r="HY472" s="50"/>
      <c r="HZ472" s="129"/>
      <c r="IA472" s="50"/>
      <c r="IB472" s="51"/>
      <c r="IC472" s="50"/>
      <c r="ID472" s="51"/>
      <c r="IE472" s="50"/>
      <c r="IF472" s="129"/>
      <c r="IG472" s="50"/>
      <c r="IH472" s="129"/>
      <c r="II472" s="50"/>
      <c r="IJ472" s="51"/>
      <c r="IK472" s="52"/>
      <c r="IL472" s="48">
        <f t="shared" si="280"/>
        <v>0</v>
      </c>
      <c r="IM472" s="136"/>
      <c r="IN472" s="140"/>
      <c r="IO472" s="51"/>
      <c r="IP472" s="52"/>
      <c r="IQ472" s="48">
        <f t="shared" si="274"/>
        <v>0</v>
      </c>
      <c r="IR472" s="51"/>
      <c r="IS472" s="52"/>
      <c r="IT472" s="48">
        <f t="shared" si="263"/>
        <v>0</v>
      </c>
      <c r="IU472" s="136"/>
      <c r="IV472" s="140"/>
      <c r="IW472" s="51"/>
      <c r="IX472" s="50"/>
      <c r="IY472" s="129"/>
      <c r="IZ472" s="50"/>
      <c r="JA472" s="129"/>
      <c r="JB472" s="50"/>
      <c r="JC472" s="51"/>
      <c r="JD472" s="50"/>
      <c r="JE472" s="51"/>
      <c r="JF472" s="50"/>
      <c r="JG472" s="51"/>
      <c r="JH472" s="52"/>
      <c r="JI472" s="48">
        <f t="shared" si="278"/>
        <v>0</v>
      </c>
      <c r="JJ472" s="136"/>
      <c r="JK472" s="140"/>
      <c r="JL472" s="129"/>
      <c r="JM472" s="50"/>
      <c r="JN472" s="51"/>
      <c r="JO472" s="52"/>
      <c r="JP472" s="48">
        <f t="shared" si="275"/>
        <v>0</v>
      </c>
      <c r="JQ472" s="51"/>
      <c r="JR472" s="52"/>
    </row>
    <row r="473" spans="1:278" s="112" customFormat="1" ht="15" hidden="1" customHeight="1" x14ac:dyDescent="0.3">
      <c r="A473" s="27"/>
      <c r="B473" s="37">
        <v>6451</v>
      </c>
      <c r="C473" s="30" t="s">
        <v>312</v>
      </c>
      <c r="D473" s="38">
        <v>2006</v>
      </c>
      <c r="E473" s="62">
        <f t="shared" si="268"/>
        <v>0</v>
      </c>
      <c r="F473" s="47"/>
      <c r="G473" s="47"/>
      <c r="H473" s="47"/>
      <c r="I473" s="47"/>
      <c r="J473" s="48">
        <f t="shared" si="264"/>
        <v>0</v>
      </c>
      <c r="K473" s="49"/>
      <c r="L473" s="50"/>
      <c r="M473" s="51"/>
      <c r="N473" s="50"/>
      <c r="O473" s="51"/>
      <c r="P473" s="52"/>
      <c r="Q473" s="48">
        <f t="shared" si="269"/>
        <v>0</v>
      </c>
      <c r="R473" s="49"/>
      <c r="S473" s="52"/>
      <c r="T473" s="48">
        <f t="shared" si="270"/>
        <v>0</v>
      </c>
      <c r="U473" s="49"/>
      <c r="V473" s="50"/>
      <c r="W473" s="51"/>
      <c r="X473" s="52"/>
      <c r="Y473" s="53">
        <f t="shared" si="266"/>
        <v>0</v>
      </c>
      <c r="Z473" s="120"/>
      <c r="AA473" s="55"/>
      <c r="AB473" s="120"/>
      <c r="AC473" s="55"/>
      <c r="AD473" s="120"/>
      <c r="AE473" s="55"/>
      <c r="AF473" s="120"/>
      <c r="AG473" s="55"/>
      <c r="AH473" s="120"/>
      <c r="AI473" s="55"/>
      <c r="AJ473" s="120"/>
      <c r="AK473" s="55"/>
      <c r="AL473" s="120"/>
      <c r="AM473" s="55"/>
      <c r="AN473" s="120"/>
      <c r="AO473" s="88"/>
      <c r="AP473" s="95">
        <f t="shared" si="271"/>
        <v>0</v>
      </c>
      <c r="AQ473" s="104"/>
      <c r="AR473" s="92"/>
      <c r="AS473" s="89">
        <f>AU473+AW473+AY473+BA473+BC473</f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>
        <f t="shared" si="260"/>
        <v>0</v>
      </c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276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>CJ473+CL473+CN473+CP473+CR473+CT473</f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>CW473+CY473+DA473+DC473+DE473</f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>
        <f t="shared" si="272"/>
        <v>0</v>
      </c>
      <c r="DG473" s="51"/>
      <c r="DH473" s="50"/>
      <c r="DI473" s="51"/>
      <c r="DJ473" s="50"/>
      <c r="DK473" s="51"/>
      <c r="DL473" s="52"/>
      <c r="DM473" s="53">
        <f>DO473+DQ473+DS473+DU473+DW473+DY473+EA473+EC473</f>
        <v>0</v>
      </c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>
        <f>EF473+EH473+EJ473+EL473+EN473+EP473+ER473+ET473+EV473+EX473</f>
        <v>0</v>
      </c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273"/>
        <v>0</v>
      </c>
      <c r="EZ473" s="51"/>
      <c r="FA473" s="50"/>
      <c r="FB473" s="51"/>
      <c r="FC473" s="52"/>
      <c r="FD473" s="53">
        <f t="shared" ref="FD473:FD504" si="281">FF473+FH473+FJ473+FL473+FN473+FP473</f>
        <v>0</v>
      </c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>
        <f t="shared" si="279"/>
        <v>0</v>
      </c>
      <c r="FR473" s="122"/>
      <c r="FS473" s="122"/>
      <c r="FT473" s="51"/>
      <c r="FU473" s="50"/>
      <c r="FV473" s="51"/>
      <c r="FW473" s="50"/>
      <c r="FX473" s="50"/>
      <c r="FY473" s="50"/>
      <c r="FZ473" s="50"/>
      <c r="GA473" s="50"/>
      <c r="GB473" s="51"/>
      <c r="GC473" s="52"/>
      <c r="GD473" s="53">
        <f>GF473+GH473+GJ473+GL473+GN473</f>
        <v>0</v>
      </c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>
        <f>GQ473+GS473+GU473+GW473+GY473+HA473+HC473</f>
        <v>0</v>
      </c>
      <c r="GP473" s="136"/>
      <c r="GQ473" s="140"/>
      <c r="GR473" s="51"/>
      <c r="GS473" s="50"/>
      <c r="GT473" s="51"/>
      <c r="GU473" s="50"/>
      <c r="GV473" s="129"/>
      <c r="GW473" s="50"/>
      <c r="GX473" s="51"/>
      <c r="GY473" s="50"/>
      <c r="GZ473" s="51"/>
      <c r="HA473" s="50"/>
      <c r="HB473" s="51"/>
      <c r="HC473" s="52"/>
      <c r="HD473" s="48">
        <f t="shared" si="265"/>
        <v>0</v>
      </c>
      <c r="HE473" s="136"/>
      <c r="HF473" s="140"/>
      <c r="HG473" s="51"/>
      <c r="HH473" s="50"/>
      <c r="HI473" s="51"/>
      <c r="HJ473" s="50"/>
      <c r="HK473" s="129"/>
      <c r="HL473" s="50"/>
      <c r="HM473" s="51"/>
      <c r="HN473" s="50"/>
      <c r="HO473" s="51"/>
      <c r="HP473" s="50"/>
      <c r="HQ473" s="51"/>
      <c r="HR473" s="52"/>
      <c r="HS473" s="48">
        <f t="shared" si="277"/>
        <v>0</v>
      </c>
      <c r="HT473" s="136"/>
      <c r="HU473" s="140"/>
      <c r="HV473" s="51"/>
      <c r="HW473" s="50"/>
      <c r="HX473" s="51"/>
      <c r="HY473" s="50"/>
      <c r="HZ473" s="129"/>
      <c r="IA473" s="50"/>
      <c r="IB473" s="51"/>
      <c r="IC473" s="50"/>
      <c r="ID473" s="51"/>
      <c r="IE473" s="50"/>
      <c r="IF473" s="129"/>
      <c r="IG473" s="50"/>
      <c r="IH473" s="129"/>
      <c r="II473" s="50"/>
      <c r="IJ473" s="51"/>
      <c r="IK473" s="52"/>
      <c r="IL473" s="48">
        <f t="shared" si="280"/>
        <v>0</v>
      </c>
      <c r="IM473" s="136"/>
      <c r="IN473" s="140"/>
      <c r="IO473" s="51"/>
      <c r="IP473" s="52"/>
      <c r="IQ473" s="48">
        <f t="shared" si="274"/>
        <v>0</v>
      </c>
      <c r="IR473" s="51"/>
      <c r="IS473" s="52"/>
      <c r="IT473" s="48">
        <f t="shared" si="263"/>
        <v>0</v>
      </c>
      <c r="IU473" s="136"/>
      <c r="IV473" s="140"/>
      <c r="IW473" s="51"/>
      <c r="IX473" s="50"/>
      <c r="IY473" s="129"/>
      <c r="IZ473" s="50"/>
      <c r="JA473" s="129"/>
      <c r="JB473" s="50"/>
      <c r="JC473" s="51"/>
      <c r="JD473" s="50"/>
      <c r="JE473" s="51"/>
      <c r="JF473" s="50"/>
      <c r="JG473" s="51"/>
      <c r="JH473" s="52"/>
      <c r="JI473" s="48">
        <f t="shared" si="278"/>
        <v>0</v>
      </c>
      <c r="JJ473" s="136"/>
      <c r="JK473" s="140"/>
      <c r="JL473" s="129"/>
      <c r="JM473" s="50"/>
      <c r="JN473" s="51"/>
      <c r="JO473" s="52"/>
      <c r="JP473" s="48">
        <f t="shared" si="275"/>
        <v>0</v>
      </c>
      <c r="JQ473" s="51"/>
      <c r="JR473" s="52"/>
    </row>
    <row r="474" spans="1:278" s="112" customFormat="1" ht="15" hidden="1" customHeight="1" x14ac:dyDescent="0.3">
      <c r="A474" s="27"/>
      <c r="B474" s="37">
        <v>211</v>
      </c>
      <c r="C474" s="30" t="s">
        <v>157</v>
      </c>
      <c r="D474" s="38">
        <v>1994</v>
      </c>
      <c r="E474" s="62">
        <f t="shared" si="268"/>
        <v>0</v>
      </c>
      <c r="F474" s="47"/>
      <c r="G474" s="47"/>
      <c r="H474" s="47"/>
      <c r="I474" s="47"/>
      <c r="J474" s="48">
        <f t="shared" si="264"/>
        <v>0</v>
      </c>
      <c r="K474" s="49"/>
      <c r="L474" s="50"/>
      <c r="M474" s="51"/>
      <c r="N474" s="50"/>
      <c r="O474" s="51"/>
      <c r="P474" s="52"/>
      <c r="Q474" s="48">
        <f t="shared" si="269"/>
        <v>0</v>
      </c>
      <c r="R474" s="49"/>
      <c r="S474" s="52"/>
      <c r="T474" s="48">
        <f t="shared" si="270"/>
        <v>0</v>
      </c>
      <c r="U474" s="49"/>
      <c r="V474" s="50"/>
      <c r="W474" s="51"/>
      <c r="X474" s="52"/>
      <c r="Y474" s="53">
        <f t="shared" si="266"/>
        <v>0</v>
      </c>
      <c r="Z474" s="120"/>
      <c r="AA474" s="55"/>
      <c r="AB474" s="120"/>
      <c r="AC474" s="55"/>
      <c r="AD474" s="120"/>
      <c r="AE474" s="55"/>
      <c r="AF474" s="120"/>
      <c r="AG474" s="55"/>
      <c r="AH474" s="120"/>
      <c r="AI474" s="55"/>
      <c r="AJ474" s="105"/>
      <c r="AK474" s="55"/>
      <c r="AL474" s="120"/>
      <c r="AM474" s="55"/>
      <c r="AN474" s="120"/>
      <c r="AO474" s="88"/>
      <c r="AP474" s="95">
        <f t="shared" si="271"/>
        <v>0</v>
      </c>
      <c r="AQ474" s="104"/>
      <c r="AR474" s="92"/>
      <c r="AS474" s="89">
        <f>AU474+AW474+AY474+BA474+BC474</f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 t="shared" si="260"/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276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>CJ474+CL474+CN474+CP474+CR474+CT474</f>
        <v>0</v>
      </c>
      <c r="CI474" s="51"/>
      <c r="CJ474" s="50"/>
      <c r="CK474" s="51"/>
      <c r="CL474" s="50"/>
      <c r="CM474" s="51"/>
      <c r="CN474" s="50"/>
      <c r="CO474" s="50"/>
      <c r="CP474" s="50"/>
      <c r="CQ474" s="51"/>
      <c r="CR474" s="50"/>
      <c r="CS474" s="51"/>
      <c r="CT474" s="52"/>
      <c r="CU474" s="53">
        <f>CW474+CY474+DA474+DC474+DE474</f>
        <v>0</v>
      </c>
      <c r="CV474" s="51"/>
      <c r="CW474" s="50"/>
      <c r="CX474" s="50"/>
      <c r="CY474" s="50"/>
      <c r="CZ474" s="51"/>
      <c r="DA474" s="50"/>
      <c r="DB474" s="51"/>
      <c r="DC474" s="50"/>
      <c r="DD474" s="51"/>
      <c r="DE474" s="52"/>
      <c r="DF474" s="53">
        <f t="shared" si="272"/>
        <v>0</v>
      </c>
      <c r="DG474" s="51"/>
      <c r="DH474" s="50"/>
      <c r="DI474" s="50"/>
      <c r="DJ474" s="50"/>
      <c r="DK474" s="51"/>
      <c r="DL474" s="52"/>
      <c r="DM474" s="53">
        <f>DO474+DQ474+DS474+DU474+DW474+DY474+EA474+EC474</f>
        <v>0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0"/>
      <c r="DY474" s="50"/>
      <c r="DZ474" s="51"/>
      <c r="EA474" s="50"/>
      <c r="EB474" s="51"/>
      <c r="EC474" s="52"/>
      <c r="ED474" s="53">
        <f>EF474+EH474+EJ474+EL474+EN474+EP474+ER474+ET474+EV474+EX474</f>
        <v>0</v>
      </c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0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273"/>
        <v>0</v>
      </c>
      <c r="EZ474" s="51"/>
      <c r="FA474" s="50"/>
      <c r="FB474" s="51"/>
      <c r="FC474" s="52"/>
      <c r="FD474" s="53">
        <f t="shared" si="281"/>
        <v>0</v>
      </c>
      <c r="FE474" s="51"/>
      <c r="FF474" s="50"/>
      <c r="FG474" s="51"/>
      <c r="FH474" s="50"/>
      <c r="FI474" s="51"/>
      <c r="FJ474" s="50"/>
      <c r="FK474" s="50"/>
      <c r="FL474" s="50"/>
      <c r="FM474" s="51"/>
      <c r="FN474" s="50"/>
      <c r="FO474" s="51"/>
      <c r="FP474" s="52"/>
      <c r="FQ474" s="53">
        <f t="shared" si="279"/>
        <v>0</v>
      </c>
      <c r="FR474" s="122"/>
      <c r="FS474" s="122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>
        <f>GF474+GH474+GJ474+GL474+GN474</f>
        <v>0</v>
      </c>
      <c r="GE474" s="51"/>
      <c r="GF474" s="50"/>
      <c r="GG474" s="51"/>
      <c r="GH474" s="50"/>
      <c r="GI474" s="51"/>
      <c r="GJ474" s="50"/>
      <c r="GK474" s="50"/>
      <c r="GL474" s="50"/>
      <c r="GM474" s="51"/>
      <c r="GN474" s="52"/>
      <c r="GO474" s="48">
        <f>GQ474+GS474+GU474+GW474+GY474+HA474+HC474</f>
        <v>0</v>
      </c>
      <c r="GP474" s="125"/>
      <c r="GQ474" s="125"/>
      <c r="GR474" s="51"/>
      <c r="GS474" s="50"/>
      <c r="GT474" s="51"/>
      <c r="GU474" s="50"/>
      <c r="GV474" s="50"/>
      <c r="GW474" s="50"/>
      <c r="GX474" s="50"/>
      <c r="GY474" s="50"/>
      <c r="GZ474" s="50"/>
      <c r="HA474" s="50"/>
      <c r="HB474" s="51"/>
      <c r="HC474" s="52"/>
      <c r="HD474" s="48">
        <f t="shared" si="265"/>
        <v>0</v>
      </c>
      <c r="HE474" s="125"/>
      <c r="HF474" s="125"/>
      <c r="HG474" s="51"/>
      <c r="HH474" s="50"/>
      <c r="HI474" s="51"/>
      <c r="HJ474" s="50"/>
      <c r="HK474" s="50"/>
      <c r="HL474" s="50"/>
      <c r="HM474" s="50"/>
      <c r="HN474" s="50"/>
      <c r="HO474" s="50"/>
      <c r="HP474" s="50"/>
      <c r="HQ474" s="51"/>
      <c r="HR474" s="52"/>
      <c r="HS474" s="48">
        <f t="shared" si="277"/>
        <v>0</v>
      </c>
      <c r="HT474" s="136"/>
      <c r="HU474" s="140"/>
      <c r="HV474" s="51"/>
      <c r="HW474" s="50"/>
      <c r="HX474" s="51"/>
      <c r="HY474" s="50"/>
      <c r="HZ474" s="51"/>
      <c r="IA474" s="50"/>
      <c r="IB474" s="51"/>
      <c r="IC474" s="50"/>
      <c r="ID474" s="51"/>
      <c r="IE474" s="50"/>
      <c r="IF474" s="129"/>
      <c r="IG474" s="50"/>
      <c r="IH474" s="129"/>
      <c r="II474" s="50"/>
      <c r="IJ474" s="51"/>
      <c r="IK474" s="52"/>
      <c r="IL474" s="48">
        <f t="shared" si="280"/>
        <v>0</v>
      </c>
      <c r="IM474" s="136"/>
      <c r="IN474" s="140"/>
      <c r="IO474" s="51"/>
      <c r="IP474" s="52"/>
      <c r="IQ474" s="48">
        <f t="shared" si="274"/>
        <v>0</v>
      </c>
      <c r="IR474" s="51"/>
      <c r="IS474" s="52"/>
      <c r="IT474" s="48">
        <f t="shared" si="263"/>
        <v>0</v>
      </c>
      <c r="IU474" s="136"/>
      <c r="IV474" s="140"/>
      <c r="IW474" s="51"/>
      <c r="IX474" s="50"/>
      <c r="IY474" s="51"/>
      <c r="IZ474" s="50"/>
      <c r="JA474" s="129"/>
      <c r="JB474" s="50"/>
      <c r="JC474" s="51"/>
      <c r="JD474" s="50"/>
      <c r="JE474" s="51"/>
      <c r="JF474" s="50"/>
      <c r="JG474" s="51"/>
      <c r="JH474" s="52"/>
      <c r="JI474" s="48">
        <f t="shared" si="278"/>
        <v>0</v>
      </c>
      <c r="JJ474" s="136"/>
      <c r="JK474" s="140"/>
      <c r="JL474" s="51"/>
      <c r="JM474" s="50"/>
      <c r="JN474" s="51"/>
      <c r="JO474" s="52"/>
      <c r="JP474" s="48">
        <f t="shared" si="275"/>
        <v>0</v>
      </c>
      <c r="JQ474" s="51"/>
      <c r="JR474" s="52"/>
    </row>
    <row r="475" spans="1:278" s="112" customFormat="1" ht="15" hidden="1" customHeight="1" x14ac:dyDescent="0.3">
      <c r="A475" s="27"/>
      <c r="B475" s="37">
        <v>7267</v>
      </c>
      <c r="C475" s="30" t="s">
        <v>241</v>
      </c>
      <c r="D475" s="38">
        <v>2009</v>
      </c>
      <c r="E475" s="62">
        <f t="shared" si="268"/>
        <v>0</v>
      </c>
      <c r="F475" s="47"/>
      <c r="G475" s="47"/>
      <c r="H475" s="47"/>
      <c r="I475" s="47"/>
      <c r="J475" s="48">
        <f t="shared" si="264"/>
        <v>0</v>
      </c>
      <c r="K475" s="49"/>
      <c r="L475" s="50"/>
      <c r="M475" s="51"/>
      <c r="N475" s="50"/>
      <c r="O475" s="51"/>
      <c r="P475" s="52"/>
      <c r="Q475" s="48">
        <f t="shared" si="269"/>
        <v>0</v>
      </c>
      <c r="R475" s="49"/>
      <c r="S475" s="52"/>
      <c r="T475" s="48">
        <f t="shared" si="270"/>
        <v>0</v>
      </c>
      <c r="U475" s="49"/>
      <c r="V475" s="50"/>
      <c r="W475" s="51"/>
      <c r="X475" s="52"/>
      <c r="Y475" s="53">
        <f t="shared" si="266"/>
        <v>0</v>
      </c>
      <c r="Z475" s="120"/>
      <c r="AA475" s="55"/>
      <c r="AB475" s="120"/>
      <c r="AC475" s="55"/>
      <c r="AD475" s="120"/>
      <c r="AE475" s="55"/>
      <c r="AF475" s="120"/>
      <c r="AG475" s="55"/>
      <c r="AH475" s="120"/>
      <c r="AI475" s="55"/>
      <c r="AJ475" s="120"/>
      <c r="AK475" s="55"/>
      <c r="AL475" s="120"/>
      <c r="AM475" s="55"/>
      <c r="AN475" s="120"/>
      <c r="AO475" s="88"/>
      <c r="AP475" s="95">
        <f t="shared" si="271"/>
        <v>0</v>
      </c>
      <c r="AQ475" s="104"/>
      <c r="AR475" s="92"/>
      <c r="AS475" s="89"/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>
        <f t="shared" si="260"/>
        <v>0</v>
      </c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276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/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/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>
        <f t="shared" si="272"/>
        <v>0</v>
      </c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1"/>
      <c r="ET475" s="50"/>
      <c r="EU475" s="51"/>
      <c r="EV475" s="50"/>
      <c r="EW475" s="51"/>
      <c r="EX475" s="52"/>
      <c r="EY475" s="53">
        <f t="shared" si="273"/>
        <v>0</v>
      </c>
      <c r="EZ475" s="51"/>
      <c r="FA475" s="50"/>
      <c r="FB475" s="51"/>
      <c r="FC475" s="52"/>
      <c r="FD475" s="53">
        <f t="shared" si="281"/>
        <v>0</v>
      </c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>
        <f t="shared" si="279"/>
        <v>0</v>
      </c>
      <c r="FR475" s="153"/>
      <c r="FS475" s="150"/>
      <c r="FT475" s="51"/>
      <c r="FU475" s="50"/>
      <c r="FV475" s="51"/>
      <c r="FW475" s="50"/>
      <c r="FX475" s="51"/>
      <c r="FY475" s="50"/>
      <c r="FZ475" s="51"/>
      <c r="GA475" s="50"/>
      <c r="GB475" s="51"/>
      <c r="GC475" s="52"/>
      <c r="GD475" s="53"/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/>
      <c r="GP475" s="136"/>
      <c r="GQ475" s="140"/>
      <c r="GR475" s="51"/>
      <c r="GS475" s="50"/>
      <c r="GT475" s="51"/>
      <c r="GU475" s="50"/>
      <c r="GV475" s="131"/>
      <c r="GW475" s="75"/>
      <c r="GX475" s="76"/>
      <c r="GY475" s="75"/>
      <c r="GZ475" s="51"/>
      <c r="HA475" s="50"/>
      <c r="HB475" s="51"/>
      <c r="HC475" s="52"/>
      <c r="HD475" s="48">
        <f t="shared" si="265"/>
        <v>0</v>
      </c>
      <c r="HE475" s="136"/>
      <c r="HF475" s="140"/>
      <c r="HG475" s="51"/>
      <c r="HH475" s="50"/>
      <c r="HI475" s="51"/>
      <c r="HJ475" s="50"/>
      <c r="HK475" s="131"/>
      <c r="HL475" s="75"/>
      <c r="HM475" s="76"/>
      <c r="HN475" s="75"/>
      <c r="HO475" s="51"/>
      <c r="HP475" s="50"/>
      <c r="HQ475" s="51"/>
      <c r="HR475" s="52"/>
      <c r="HS475" s="48">
        <f t="shared" si="277"/>
        <v>0</v>
      </c>
      <c r="HT475" s="136"/>
      <c r="HU475" s="140"/>
      <c r="HV475" s="51"/>
      <c r="HW475" s="50"/>
      <c r="HX475" s="51"/>
      <c r="HY475" s="50"/>
      <c r="HZ475" s="131"/>
      <c r="IA475" s="75"/>
      <c r="IB475" s="76"/>
      <c r="IC475" s="75"/>
      <c r="ID475" s="76"/>
      <c r="IE475" s="75"/>
      <c r="IF475" s="131"/>
      <c r="IG475" s="75"/>
      <c r="IH475" s="129"/>
      <c r="II475" s="50"/>
      <c r="IJ475" s="51"/>
      <c r="IK475" s="52"/>
      <c r="IL475" s="48">
        <f t="shared" si="280"/>
        <v>0</v>
      </c>
      <c r="IM475" s="136"/>
      <c r="IN475" s="140"/>
      <c r="IO475" s="51"/>
      <c r="IP475" s="52"/>
      <c r="IQ475" s="48">
        <f t="shared" si="274"/>
        <v>0</v>
      </c>
      <c r="IR475" s="51"/>
      <c r="IS475" s="52"/>
      <c r="IT475" s="48">
        <f t="shared" si="263"/>
        <v>0</v>
      </c>
      <c r="IU475" s="136"/>
      <c r="IV475" s="140"/>
      <c r="IW475" s="51"/>
      <c r="IX475" s="50"/>
      <c r="IY475" s="131"/>
      <c r="IZ475" s="75"/>
      <c r="JA475" s="131"/>
      <c r="JB475" s="75"/>
      <c r="JC475" s="76"/>
      <c r="JD475" s="75"/>
      <c r="JE475" s="76"/>
      <c r="JF475" s="75"/>
      <c r="JG475" s="51"/>
      <c r="JH475" s="52"/>
      <c r="JI475" s="48">
        <f t="shared" si="278"/>
        <v>0</v>
      </c>
      <c r="JJ475" s="136"/>
      <c r="JK475" s="140"/>
      <c r="JL475" s="131"/>
      <c r="JM475" s="75"/>
      <c r="JN475" s="51"/>
      <c r="JO475" s="52"/>
      <c r="JP475" s="48">
        <f t="shared" si="275"/>
        <v>0</v>
      </c>
      <c r="JQ475" s="51"/>
      <c r="JR475" s="52"/>
    </row>
    <row r="476" spans="1:278" s="112" customFormat="1" ht="15" hidden="1" customHeight="1" x14ac:dyDescent="0.3">
      <c r="A476" s="27"/>
      <c r="B476" s="37">
        <v>237</v>
      </c>
      <c r="C476" s="30" t="s">
        <v>686</v>
      </c>
      <c r="D476" s="38">
        <v>2012</v>
      </c>
      <c r="E476" s="62">
        <f t="shared" si="268"/>
        <v>0</v>
      </c>
      <c r="F476" s="47" t="s">
        <v>509</v>
      </c>
      <c r="G476" s="47"/>
      <c r="H476" s="47" t="s">
        <v>685</v>
      </c>
      <c r="I476" s="47"/>
      <c r="J476" s="48">
        <f t="shared" si="264"/>
        <v>0</v>
      </c>
      <c r="K476" s="49"/>
      <c r="L476" s="50"/>
      <c r="M476" s="51"/>
      <c r="N476" s="50"/>
      <c r="O476" s="51"/>
      <c r="P476" s="52"/>
      <c r="Q476" s="48">
        <f t="shared" si="269"/>
        <v>0</v>
      </c>
      <c r="R476" s="49"/>
      <c r="S476" s="52"/>
      <c r="T476" s="48">
        <f t="shared" si="270"/>
        <v>0</v>
      </c>
      <c r="U476" s="49"/>
      <c r="V476" s="50"/>
      <c r="W476" s="51"/>
      <c r="X476" s="52"/>
      <c r="Y476" s="53">
        <f t="shared" si="266"/>
        <v>0</v>
      </c>
      <c r="Z476" s="120"/>
      <c r="AA476" s="55"/>
      <c r="AB476" s="120"/>
      <c r="AC476" s="55"/>
      <c r="AD476" s="120"/>
      <c r="AE476" s="55"/>
      <c r="AF476" s="120"/>
      <c r="AG476" s="55"/>
      <c r="AH476" s="120"/>
      <c r="AI476" s="55"/>
      <c r="AJ476" s="120"/>
      <c r="AK476" s="55"/>
      <c r="AL476" s="120"/>
      <c r="AM476" s="55"/>
      <c r="AN476" s="120"/>
      <c r="AO476" s="88"/>
      <c r="AP476" s="95">
        <f t="shared" si="271"/>
        <v>0</v>
      </c>
      <c r="AQ476" s="104"/>
      <c r="AR476" s="92"/>
      <c r="AS476" s="89">
        <f>AU476+AW476+AY476+BA476+BC476</f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 t="shared" si="260"/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276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>CJ476+CL476+CN476+CP476+CR476+CT476</f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>CW476+CY476+DA476+DC476+DE476</f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 t="shared" si="272"/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273"/>
        <v>0</v>
      </c>
      <c r="EZ476" s="51"/>
      <c r="FA476" s="50"/>
      <c r="FB476" s="51"/>
      <c r="FC476" s="52"/>
      <c r="FD476" s="53">
        <f t="shared" si="281"/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 t="shared" si="279"/>
        <v>0</v>
      </c>
      <c r="FR476" s="122"/>
      <c r="FS476" s="122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>GF476+GH476+GJ476+GL476+GN476</f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>GQ476+GS476+GU476+GW476+GY476+HA476+HC476</f>
        <v>0</v>
      </c>
      <c r="GP476" s="125"/>
      <c r="GQ476" s="125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 t="shared" si="265"/>
        <v>0</v>
      </c>
      <c r="HE476" s="125"/>
      <c r="HF476" s="125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277"/>
        <v>0</v>
      </c>
      <c r="HT476" s="136"/>
      <c r="HU476" s="140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9"/>
      <c r="IG476" s="50"/>
      <c r="IH476" s="129"/>
      <c r="II476" s="50"/>
      <c r="IJ476" s="51"/>
      <c r="IK476" s="52"/>
      <c r="IL476" s="48">
        <f t="shared" si="280"/>
        <v>0</v>
      </c>
      <c r="IM476" s="136"/>
      <c r="IN476" s="140"/>
      <c r="IO476" s="51"/>
      <c r="IP476" s="52"/>
      <c r="IQ476" s="48">
        <f t="shared" si="274"/>
        <v>0</v>
      </c>
      <c r="IR476" s="51"/>
      <c r="IS476" s="52"/>
      <c r="IT476" s="48">
        <f t="shared" si="263"/>
        <v>0</v>
      </c>
      <c r="IU476" s="136"/>
      <c r="IV476" s="140"/>
      <c r="IW476" s="51"/>
      <c r="IX476" s="50"/>
      <c r="IY476" s="51"/>
      <c r="IZ476" s="50"/>
      <c r="JA476" s="129"/>
      <c r="JB476" s="50"/>
      <c r="JC476" s="51"/>
      <c r="JD476" s="50"/>
      <c r="JE476" s="51"/>
      <c r="JF476" s="50"/>
      <c r="JG476" s="51"/>
      <c r="JH476" s="52"/>
      <c r="JI476" s="48">
        <f t="shared" si="278"/>
        <v>0</v>
      </c>
      <c r="JJ476" s="136"/>
      <c r="JK476" s="140"/>
      <c r="JL476" s="51"/>
      <c r="JM476" s="50"/>
      <c r="JN476" s="51"/>
      <c r="JO476" s="52"/>
      <c r="JP476" s="48">
        <f t="shared" si="275"/>
        <v>0</v>
      </c>
      <c r="JQ476" s="51"/>
      <c r="JR476" s="52"/>
    </row>
    <row r="477" spans="1:278" s="112" customFormat="1" ht="15" hidden="1" customHeight="1" x14ac:dyDescent="0.3">
      <c r="A477" s="27"/>
      <c r="B477" s="37">
        <v>5914</v>
      </c>
      <c r="C477" s="30" t="s">
        <v>300</v>
      </c>
      <c r="D477" s="38">
        <v>2005</v>
      </c>
      <c r="E477" s="62">
        <f t="shared" si="268"/>
        <v>0</v>
      </c>
      <c r="F477" s="47"/>
      <c r="G477" s="47"/>
      <c r="H477" s="47"/>
      <c r="I477" s="47"/>
      <c r="J477" s="48">
        <f t="shared" si="264"/>
        <v>0</v>
      </c>
      <c r="K477" s="49"/>
      <c r="L477" s="50"/>
      <c r="M477" s="51"/>
      <c r="N477" s="50"/>
      <c r="O477" s="51"/>
      <c r="P477" s="52"/>
      <c r="Q477" s="48">
        <f t="shared" si="269"/>
        <v>0</v>
      </c>
      <c r="R477" s="49"/>
      <c r="S477" s="52"/>
      <c r="T477" s="48">
        <f t="shared" si="270"/>
        <v>0</v>
      </c>
      <c r="U477" s="49"/>
      <c r="V477" s="50"/>
      <c r="W477" s="51"/>
      <c r="X477" s="52"/>
      <c r="Y477" s="53">
        <f t="shared" si="266"/>
        <v>0</v>
      </c>
      <c r="Z477" s="120"/>
      <c r="AA477" s="55"/>
      <c r="AB477" s="120"/>
      <c r="AC477" s="55"/>
      <c r="AD477" s="120"/>
      <c r="AE477" s="55"/>
      <c r="AF477" s="120"/>
      <c r="AG477" s="55"/>
      <c r="AH477" s="120"/>
      <c r="AI477" s="55"/>
      <c r="AJ477" s="120"/>
      <c r="AK477" s="55"/>
      <c r="AL477" s="120"/>
      <c r="AM477" s="55"/>
      <c r="AN477" s="120"/>
      <c r="AO477" s="88"/>
      <c r="AP477" s="95">
        <f t="shared" si="271"/>
        <v>0</v>
      </c>
      <c r="AQ477" s="104"/>
      <c r="AR477" s="92"/>
      <c r="AS477" s="89">
        <f>AU477+AW477+AY477+BA477+BC477</f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>
        <f t="shared" si="260"/>
        <v>0</v>
      </c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22"/>
      <c r="BQ477" s="13">
        <f t="shared" si="276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108"/>
      <c r="CH477" s="53">
        <f>CJ477+CL477+CN477+CP477+CR477+CT477</f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108"/>
      <c r="CU477" s="53">
        <f>CW477+CY477+DA477+DC477+DE477</f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108"/>
      <c r="DF477" s="53">
        <f t="shared" si="272"/>
        <v>0</v>
      </c>
      <c r="DG477" s="51"/>
      <c r="DH477" s="50"/>
      <c r="DI477" s="51"/>
      <c r="DJ477" s="50"/>
      <c r="DK477" s="51"/>
      <c r="DL477" s="108"/>
      <c r="DM477" s="53">
        <f>DO477+DQ477+DS477+DU477+DW477+DY477+EA477+EC477</f>
        <v>0</v>
      </c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108"/>
      <c r="ED477" s="53">
        <f>EF477+EH477+EJ477+EL477+EN477+EP477+ER477+ET477+EV477+EX477</f>
        <v>0</v>
      </c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108"/>
      <c r="EY477" s="53">
        <f t="shared" si="273"/>
        <v>0</v>
      </c>
      <c r="EZ477" s="51"/>
      <c r="FA477" s="50"/>
      <c r="FB477" s="51"/>
      <c r="FC477" s="108"/>
      <c r="FD477" s="53">
        <f t="shared" si="281"/>
        <v>0</v>
      </c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108"/>
      <c r="FQ477" s="53">
        <f t="shared" si="279"/>
        <v>0</v>
      </c>
      <c r="FR477" s="122"/>
      <c r="FS477" s="122"/>
      <c r="FT477" s="51"/>
      <c r="FU477" s="50"/>
      <c r="FV477" s="51"/>
      <c r="FW477" s="50"/>
      <c r="FX477" s="50"/>
      <c r="FY477" s="50"/>
      <c r="FZ477" s="50"/>
      <c r="GA477" s="50"/>
      <c r="GB477" s="51"/>
      <c r="GC477" s="108"/>
      <c r="GD477" s="53">
        <f>GF477+GH477+GJ477+GL477+GN477</f>
        <v>0</v>
      </c>
      <c r="GE477" s="51"/>
      <c r="GF477" s="50"/>
      <c r="GG477" s="51"/>
      <c r="GH477" s="50"/>
      <c r="GI477" s="51"/>
      <c r="GJ477" s="50"/>
      <c r="GK477" s="51"/>
      <c r="GL477" s="50"/>
      <c r="GM477" s="51"/>
      <c r="GN477" s="108"/>
      <c r="GO477" s="48">
        <f>GQ477+GS477+GU477+GW477+GY477+HA477+HC477</f>
        <v>0</v>
      </c>
      <c r="GP477" s="136"/>
      <c r="GQ477" s="140"/>
      <c r="GR477" s="51"/>
      <c r="GS477" s="50"/>
      <c r="GT477" s="51"/>
      <c r="GU477" s="50"/>
      <c r="GV477" s="129"/>
      <c r="GW477" s="50"/>
      <c r="GX477" s="51"/>
      <c r="GY477" s="50"/>
      <c r="GZ477" s="51"/>
      <c r="HA477" s="50"/>
      <c r="HB477" s="51"/>
      <c r="HC477" s="108"/>
      <c r="HD477" s="48">
        <f t="shared" si="265"/>
        <v>0</v>
      </c>
      <c r="HE477" s="136"/>
      <c r="HF477" s="140"/>
      <c r="HG477" s="51"/>
      <c r="HH477" s="50"/>
      <c r="HI477" s="51"/>
      <c r="HJ477" s="50"/>
      <c r="HK477" s="129"/>
      <c r="HL477" s="50"/>
      <c r="HM477" s="51"/>
      <c r="HN477" s="50"/>
      <c r="HO477" s="51"/>
      <c r="HP477" s="50"/>
      <c r="HQ477" s="51"/>
      <c r="HR477" s="108"/>
      <c r="HS477" s="48">
        <f t="shared" si="277"/>
        <v>0</v>
      </c>
      <c r="HT477" s="136"/>
      <c r="HU477" s="140"/>
      <c r="HV477" s="51"/>
      <c r="HW477" s="50"/>
      <c r="HX477" s="51"/>
      <c r="HY477" s="50"/>
      <c r="HZ477" s="129"/>
      <c r="IA477" s="50"/>
      <c r="IB477" s="51"/>
      <c r="IC477" s="50"/>
      <c r="ID477" s="51"/>
      <c r="IE477" s="50"/>
      <c r="IF477" s="129"/>
      <c r="IG477" s="50"/>
      <c r="IH477" s="129"/>
      <c r="II477" s="50"/>
      <c r="IJ477" s="51"/>
      <c r="IK477" s="108"/>
      <c r="IL477" s="48">
        <f t="shared" si="280"/>
        <v>0</v>
      </c>
      <c r="IM477" s="136"/>
      <c r="IN477" s="140"/>
      <c r="IO477" s="51"/>
      <c r="IP477" s="108"/>
      <c r="IQ477" s="48">
        <f t="shared" si="274"/>
        <v>0</v>
      </c>
      <c r="IR477" s="51"/>
      <c r="IS477" s="108"/>
      <c r="IT477" s="48">
        <f t="shared" si="263"/>
        <v>0</v>
      </c>
      <c r="IU477" s="136"/>
      <c r="IV477" s="140"/>
      <c r="IW477" s="51"/>
      <c r="IX477" s="50"/>
      <c r="IY477" s="129"/>
      <c r="IZ477" s="50"/>
      <c r="JA477" s="129"/>
      <c r="JB477" s="50"/>
      <c r="JC477" s="51"/>
      <c r="JD477" s="50"/>
      <c r="JE477" s="51"/>
      <c r="JF477" s="50"/>
      <c r="JG477" s="51"/>
      <c r="JH477" s="108"/>
      <c r="JI477" s="48">
        <f t="shared" si="278"/>
        <v>0</v>
      </c>
      <c r="JJ477" s="136"/>
      <c r="JK477" s="140"/>
      <c r="JL477" s="129"/>
      <c r="JM477" s="50"/>
      <c r="JN477" s="51"/>
      <c r="JO477" s="108"/>
      <c r="JP477" s="48">
        <f t="shared" si="275"/>
        <v>0</v>
      </c>
      <c r="JQ477" s="51"/>
      <c r="JR477" s="108"/>
    </row>
    <row r="478" spans="1:278" s="112" customFormat="1" ht="15" hidden="1" customHeight="1" x14ac:dyDescent="0.3">
      <c r="A478" s="27"/>
      <c r="B478" s="37">
        <v>5090</v>
      </c>
      <c r="C478" s="30" t="s">
        <v>110</v>
      </c>
      <c r="D478" s="39">
        <v>2004</v>
      </c>
      <c r="E478" s="62">
        <f t="shared" si="268"/>
        <v>0</v>
      </c>
      <c r="F478" s="47"/>
      <c r="G478" s="47"/>
      <c r="H478" s="47"/>
      <c r="I478" s="47"/>
      <c r="J478" s="48">
        <f t="shared" si="264"/>
        <v>0</v>
      </c>
      <c r="K478" s="49"/>
      <c r="L478" s="50"/>
      <c r="M478" s="51"/>
      <c r="N478" s="50"/>
      <c r="O478" s="51"/>
      <c r="P478" s="52"/>
      <c r="Q478" s="48">
        <f t="shared" si="269"/>
        <v>0</v>
      </c>
      <c r="R478" s="49"/>
      <c r="S478" s="52"/>
      <c r="T478" s="48">
        <f t="shared" si="270"/>
        <v>0</v>
      </c>
      <c r="U478" s="49"/>
      <c r="V478" s="50"/>
      <c r="W478" s="51"/>
      <c r="X478" s="52"/>
      <c r="Y478" s="53">
        <f t="shared" si="266"/>
        <v>0</v>
      </c>
      <c r="Z478" s="120"/>
      <c r="AA478" s="55"/>
      <c r="AB478" s="120"/>
      <c r="AC478" s="55"/>
      <c r="AD478" s="120"/>
      <c r="AE478" s="55"/>
      <c r="AF478" s="120"/>
      <c r="AG478" s="55"/>
      <c r="AH478" s="120"/>
      <c r="AI478" s="55"/>
      <c r="AJ478" s="120"/>
      <c r="AK478" s="55"/>
      <c r="AL478" s="120"/>
      <c r="AM478" s="55"/>
      <c r="AN478" s="120"/>
      <c r="AO478" s="88"/>
      <c r="AP478" s="95">
        <f t="shared" si="271"/>
        <v>0</v>
      </c>
      <c r="AQ478" s="104"/>
      <c r="AR478" s="92"/>
      <c r="AS478" s="89">
        <f>AU478+AW478+AY478+BA478+BC478</f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>
        <f t="shared" si="260"/>
        <v>0</v>
      </c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276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>CJ478+CL478+CN478+CP478+CR478+CT478</f>
        <v>0</v>
      </c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52"/>
      <c r="CU478" s="53">
        <f>CW478+CY478+DA478+DC478+DE478</f>
        <v>0</v>
      </c>
      <c r="CV478" s="51"/>
      <c r="CW478" s="50"/>
      <c r="CX478" s="51"/>
      <c r="CY478" s="50"/>
      <c r="CZ478" s="51"/>
      <c r="DA478" s="50"/>
      <c r="DB478" s="51"/>
      <c r="DC478" s="50"/>
      <c r="DD478" s="51"/>
      <c r="DE478" s="52"/>
      <c r="DF478" s="53">
        <f t="shared" si="272"/>
        <v>0</v>
      </c>
      <c r="DG478" s="51"/>
      <c r="DH478" s="50"/>
      <c r="DI478" s="51"/>
      <c r="DJ478" s="50"/>
      <c r="DK478" s="51"/>
      <c r="DL478" s="52"/>
      <c r="DM478" s="53">
        <f>DO478+DQ478+DS478+DU478+DW478+DY478+EA478+EC478</f>
        <v>0</v>
      </c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52"/>
      <c r="ED478" s="53">
        <f>EF478+EH478+EJ478+EL478+EN478+EP478+ER478+ET478+EV478+EX478</f>
        <v>0</v>
      </c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0"/>
      <c r="ET478" s="50"/>
      <c r="EU478" s="50"/>
      <c r="EV478" s="50"/>
      <c r="EW478" s="51"/>
      <c r="EX478" s="52"/>
      <c r="EY478" s="53">
        <f t="shared" si="273"/>
        <v>0</v>
      </c>
      <c r="EZ478" s="51"/>
      <c r="FA478" s="50"/>
      <c r="FB478" s="51"/>
      <c r="FC478" s="52"/>
      <c r="FD478" s="53">
        <f t="shared" si="281"/>
        <v>0</v>
      </c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52"/>
      <c r="FQ478" s="53">
        <f t="shared" si="279"/>
        <v>0</v>
      </c>
      <c r="FR478" s="122"/>
      <c r="FS478" s="122"/>
      <c r="FT478" s="51"/>
      <c r="FU478" s="50"/>
      <c r="FV478" s="51"/>
      <c r="FW478" s="50"/>
      <c r="FX478" s="50"/>
      <c r="FY478" s="50"/>
      <c r="FZ478" s="50"/>
      <c r="GA478" s="50"/>
      <c r="GB478" s="51"/>
      <c r="GC478" s="52"/>
      <c r="GD478" s="53">
        <f>GF478+GH478+GJ478+GL478+GN478</f>
        <v>0</v>
      </c>
      <c r="GE478" s="51"/>
      <c r="GF478" s="50"/>
      <c r="GG478" s="51"/>
      <c r="GH478" s="50"/>
      <c r="GI478" s="51"/>
      <c r="GJ478" s="50"/>
      <c r="GK478" s="51"/>
      <c r="GL478" s="50"/>
      <c r="GM478" s="51"/>
      <c r="GN478" s="52"/>
      <c r="GO478" s="48">
        <f>GQ478+GS478+GU478+GW478+GY478+HA478+HC478</f>
        <v>0</v>
      </c>
      <c r="GP478" s="136"/>
      <c r="GQ478" s="140"/>
      <c r="GR478" s="51"/>
      <c r="GS478" s="50"/>
      <c r="GT478" s="51"/>
      <c r="GU478" s="50"/>
      <c r="GV478" s="129"/>
      <c r="GW478" s="50"/>
      <c r="GX478" s="51"/>
      <c r="GY478" s="50"/>
      <c r="GZ478" s="51"/>
      <c r="HA478" s="50"/>
      <c r="HB478" s="51"/>
      <c r="HC478" s="52"/>
      <c r="HD478" s="48">
        <f t="shared" si="265"/>
        <v>0</v>
      </c>
      <c r="HE478" s="136"/>
      <c r="HF478" s="140"/>
      <c r="HG478" s="51"/>
      <c r="HH478" s="50"/>
      <c r="HI478" s="51"/>
      <c r="HJ478" s="50"/>
      <c r="HK478" s="129"/>
      <c r="HL478" s="50"/>
      <c r="HM478" s="51"/>
      <c r="HN478" s="50"/>
      <c r="HO478" s="51"/>
      <c r="HP478" s="50"/>
      <c r="HQ478" s="51"/>
      <c r="HR478" s="52"/>
      <c r="HS478" s="48">
        <f t="shared" si="277"/>
        <v>0</v>
      </c>
      <c r="HT478" s="136"/>
      <c r="HU478" s="140"/>
      <c r="HV478" s="51"/>
      <c r="HW478" s="50"/>
      <c r="HX478" s="51"/>
      <c r="HY478" s="50"/>
      <c r="HZ478" s="129"/>
      <c r="IA478" s="50"/>
      <c r="IB478" s="51"/>
      <c r="IC478" s="50"/>
      <c r="ID478" s="51"/>
      <c r="IE478" s="50"/>
      <c r="IF478" s="129"/>
      <c r="IG478" s="50"/>
      <c r="IH478" s="129"/>
      <c r="II478" s="50"/>
      <c r="IJ478" s="51"/>
      <c r="IK478" s="52"/>
      <c r="IL478" s="48">
        <f t="shared" si="280"/>
        <v>0</v>
      </c>
      <c r="IM478" s="136"/>
      <c r="IN478" s="140"/>
      <c r="IO478" s="51"/>
      <c r="IP478" s="52"/>
      <c r="IQ478" s="48">
        <f t="shared" si="274"/>
        <v>0</v>
      </c>
      <c r="IR478" s="51"/>
      <c r="IS478" s="52"/>
      <c r="IT478" s="48">
        <f t="shared" si="263"/>
        <v>0</v>
      </c>
      <c r="IU478" s="136"/>
      <c r="IV478" s="140"/>
      <c r="IW478" s="51"/>
      <c r="IX478" s="50"/>
      <c r="IY478" s="129"/>
      <c r="IZ478" s="50"/>
      <c r="JA478" s="129"/>
      <c r="JB478" s="50"/>
      <c r="JC478" s="51"/>
      <c r="JD478" s="50"/>
      <c r="JE478" s="51"/>
      <c r="JF478" s="50"/>
      <c r="JG478" s="51"/>
      <c r="JH478" s="52"/>
      <c r="JI478" s="48">
        <f t="shared" si="278"/>
        <v>0</v>
      </c>
      <c r="JJ478" s="136"/>
      <c r="JK478" s="140"/>
      <c r="JL478" s="129"/>
      <c r="JM478" s="50"/>
      <c r="JN478" s="51"/>
      <c r="JO478" s="52"/>
      <c r="JP478" s="48">
        <f t="shared" si="275"/>
        <v>0</v>
      </c>
      <c r="JQ478" s="51"/>
      <c r="JR478" s="52"/>
    </row>
    <row r="479" spans="1:278" s="112" customFormat="1" ht="15" hidden="1" customHeight="1" x14ac:dyDescent="0.3">
      <c r="A479" s="27"/>
      <c r="B479" s="37">
        <v>7424</v>
      </c>
      <c r="C479" s="30" t="s">
        <v>192</v>
      </c>
      <c r="D479" s="38">
        <v>2007</v>
      </c>
      <c r="E479" s="62">
        <f t="shared" si="268"/>
        <v>0</v>
      </c>
      <c r="F479" s="47"/>
      <c r="G479" s="47"/>
      <c r="H479" s="47"/>
      <c r="I479" s="47"/>
      <c r="J479" s="48">
        <f t="shared" si="264"/>
        <v>0</v>
      </c>
      <c r="K479" s="49"/>
      <c r="L479" s="50"/>
      <c r="M479" s="51"/>
      <c r="N479" s="50"/>
      <c r="O479" s="51"/>
      <c r="P479" s="52"/>
      <c r="Q479" s="48">
        <f t="shared" si="269"/>
        <v>0</v>
      </c>
      <c r="R479" s="49"/>
      <c r="S479" s="52"/>
      <c r="T479" s="48">
        <f t="shared" si="270"/>
        <v>0</v>
      </c>
      <c r="U479" s="49"/>
      <c r="V479" s="50"/>
      <c r="W479" s="51"/>
      <c r="X479" s="52"/>
      <c r="Y479" s="53">
        <f t="shared" ref="Y479:Y510" si="282">AA479+AC479+AE479+AG479+AI479+AK479+AM479+AO479</f>
        <v>0</v>
      </c>
      <c r="Z479" s="120"/>
      <c r="AA479" s="55"/>
      <c r="AB479" s="120"/>
      <c r="AC479" s="55"/>
      <c r="AD479" s="120"/>
      <c r="AE479" s="55"/>
      <c r="AF479" s="120"/>
      <c r="AG479" s="55"/>
      <c r="AH479" s="120"/>
      <c r="AI479" s="55"/>
      <c r="AJ479" s="120"/>
      <c r="AK479" s="55"/>
      <c r="AL479" s="148"/>
      <c r="AM479" s="55"/>
      <c r="AN479" s="120"/>
      <c r="AO479" s="88"/>
      <c r="AP479" s="95">
        <f t="shared" si="271"/>
        <v>0</v>
      </c>
      <c r="AQ479" s="104"/>
      <c r="AR479" s="92"/>
      <c r="AS479" s="89"/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>
        <f t="shared" si="260"/>
        <v>0</v>
      </c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276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/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/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>
        <f t="shared" si="272"/>
        <v>0</v>
      </c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0"/>
      <c r="ET479" s="50"/>
      <c r="EU479" s="50"/>
      <c r="EV479" s="50"/>
      <c r="EW479" s="51"/>
      <c r="EX479" s="52"/>
      <c r="EY479" s="53">
        <f t="shared" si="273"/>
        <v>0</v>
      </c>
      <c r="EZ479" s="51"/>
      <c r="FA479" s="50"/>
      <c r="FB479" s="51"/>
      <c r="FC479" s="52"/>
      <c r="FD479" s="53">
        <f t="shared" si="281"/>
        <v>0</v>
      </c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>
        <f t="shared" si="279"/>
        <v>0</v>
      </c>
      <c r="FR479" s="153"/>
      <c r="FS479" s="150"/>
      <c r="FT479" s="51"/>
      <c r="FU479" s="50"/>
      <c r="FV479" s="51"/>
      <c r="FW479" s="50"/>
      <c r="FX479" s="51"/>
      <c r="FY479" s="50"/>
      <c r="FZ479" s="51"/>
      <c r="GA479" s="50"/>
      <c r="GB479" s="51"/>
      <c r="GC479" s="52"/>
      <c r="GD479" s="53"/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/>
      <c r="GP479" s="136"/>
      <c r="GQ479" s="140"/>
      <c r="GR479" s="51"/>
      <c r="GS479" s="50"/>
      <c r="GT479" s="51"/>
      <c r="GU479" s="50"/>
      <c r="GV479" s="129"/>
      <c r="GW479" s="50"/>
      <c r="GX479" s="51"/>
      <c r="GY479" s="50"/>
      <c r="GZ479" s="51"/>
      <c r="HA479" s="50"/>
      <c r="HB479" s="51"/>
      <c r="HC479" s="52"/>
      <c r="HD479" s="48">
        <f t="shared" si="265"/>
        <v>0</v>
      </c>
      <c r="HE479" s="136"/>
      <c r="HF479" s="140"/>
      <c r="HG479" s="51"/>
      <c r="HH479" s="50"/>
      <c r="HI479" s="51"/>
      <c r="HJ479" s="50"/>
      <c r="HK479" s="129"/>
      <c r="HL479" s="50"/>
      <c r="HM479" s="51"/>
      <c r="HN479" s="50"/>
      <c r="HO479" s="51"/>
      <c r="HP479" s="50"/>
      <c r="HQ479" s="51"/>
      <c r="HR479" s="52"/>
      <c r="HS479" s="48">
        <f t="shared" si="277"/>
        <v>0</v>
      </c>
      <c r="HT479" s="136"/>
      <c r="HU479" s="140"/>
      <c r="HV479" s="51"/>
      <c r="HW479" s="50"/>
      <c r="HX479" s="51"/>
      <c r="HY479" s="50"/>
      <c r="HZ479" s="129"/>
      <c r="IA479" s="50"/>
      <c r="IB479" s="51"/>
      <c r="IC479" s="50"/>
      <c r="ID479" s="51"/>
      <c r="IE479" s="50"/>
      <c r="IF479" s="129"/>
      <c r="IG479" s="50"/>
      <c r="IH479" s="129"/>
      <c r="II479" s="50"/>
      <c r="IJ479" s="51"/>
      <c r="IK479" s="52"/>
      <c r="IL479" s="48">
        <f t="shared" si="280"/>
        <v>0</v>
      </c>
      <c r="IM479" s="136"/>
      <c r="IN479" s="140"/>
      <c r="IO479" s="51"/>
      <c r="IP479" s="52"/>
      <c r="IQ479" s="48">
        <f t="shared" si="274"/>
        <v>0</v>
      </c>
      <c r="IR479" s="51"/>
      <c r="IS479" s="52"/>
      <c r="IT479" s="48">
        <f t="shared" si="263"/>
        <v>0</v>
      </c>
      <c r="IU479" s="136"/>
      <c r="IV479" s="140"/>
      <c r="IW479" s="51"/>
      <c r="IX479" s="50"/>
      <c r="IY479" s="129"/>
      <c r="IZ479" s="50"/>
      <c r="JA479" s="129"/>
      <c r="JB479" s="50"/>
      <c r="JC479" s="51"/>
      <c r="JD479" s="50"/>
      <c r="JE479" s="51"/>
      <c r="JF479" s="50"/>
      <c r="JG479" s="51"/>
      <c r="JH479" s="52"/>
      <c r="JI479" s="48">
        <f t="shared" si="278"/>
        <v>0</v>
      </c>
      <c r="JJ479" s="136"/>
      <c r="JK479" s="140"/>
      <c r="JL479" s="129"/>
      <c r="JM479" s="50"/>
      <c r="JN479" s="51"/>
      <c r="JO479" s="52"/>
      <c r="JP479" s="48">
        <f t="shared" si="275"/>
        <v>0</v>
      </c>
      <c r="JQ479" s="51"/>
      <c r="JR479" s="52"/>
    </row>
    <row r="480" spans="1:278" s="112" customFormat="1" ht="15" hidden="1" customHeight="1" x14ac:dyDescent="0.3">
      <c r="A480" s="27"/>
      <c r="B480" s="37">
        <v>2705</v>
      </c>
      <c r="C480" s="30" t="s">
        <v>76</v>
      </c>
      <c r="D480" s="39">
        <v>2001</v>
      </c>
      <c r="E480" s="62">
        <f t="shared" si="268"/>
        <v>0</v>
      </c>
      <c r="F480" s="47"/>
      <c r="G480" s="47"/>
      <c r="H480" s="47"/>
      <c r="I480" s="47"/>
      <c r="J480" s="48">
        <f t="shared" si="264"/>
        <v>0</v>
      </c>
      <c r="K480" s="49"/>
      <c r="L480" s="50"/>
      <c r="M480" s="51"/>
      <c r="N480" s="50"/>
      <c r="O480" s="51"/>
      <c r="P480" s="52"/>
      <c r="Q480" s="48">
        <f t="shared" si="269"/>
        <v>0</v>
      </c>
      <c r="R480" s="49"/>
      <c r="S480" s="52"/>
      <c r="T480" s="48">
        <f t="shared" si="270"/>
        <v>0</v>
      </c>
      <c r="U480" s="49"/>
      <c r="V480" s="50"/>
      <c r="W480" s="51"/>
      <c r="X480" s="52"/>
      <c r="Y480" s="53">
        <f t="shared" si="282"/>
        <v>0</v>
      </c>
      <c r="Z480" s="120"/>
      <c r="AA480" s="55"/>
      <c r="AB480" s="120"/>
      <c r="AC480" s="55"/>
      <c r="AD480" s="120"/>
      <c r="AE480" s="55"/>
      <c r="AF480" s="120"/>
      <c r="AG480" s="55"/>
      <c r="AH480" s="120"/>
      <c r="AI480" s="55"/>
      <c r="AJ480" s="120"/>
      <c r="AK480" s="55"/>
      <c r="AL480" s="120"/>
      <c r="AM480" s="55"/>
      <c r="AN480" s="120"/>
      <c r="AO480" s="88"/>
      <c r="AP480" s="95">
        <f t="shared" si="271"/>
        <v>0</v>
      </c>
      <c r="AQ480" s="104"/>
      <c r="AR480" s="92"/>
      <c r="AS480" s="89">
        <f>AU480+AW480+AY480+BA480+BC480</f>
        <v>0</v>
      </c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>
        <f t="shared" ref="BD480:BD543" si="283">BF480+BH480+BJ480+BL480+BN480+BP480</f>
        <v>0</v>
      </c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276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>
        <f>CJ480+CL480+CN480+CP480+CR480+CT480</f>
        <v>0</v>
      </c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>
        <f>CW480+CY480+DA480+DC480+DE480</f>
        <v>0</v>
      </c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>
        <f t="shared" si="272"/>
        <v>0</v>
      </c>
      <c r="DG480" s="51"/>
      <c r="DH480" s="50"/>
      <c r="DI480" s="50"/>
      <c r="DJ480" s="50"/>
      <c r="DK480" s="51"/>
      <c r="DL480" s="52"/>
      <c r="DM480" s="53">
        <f>DO480+DQ480+DS480+DU480+DW480+DY480+EA480+EC480</f>
        <v>0</v>
      </c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>
        <f>EF480+EH480+EJ480+EL480+EN480+EP480+ER480+ET480+EV480+EX480</f>
        <v>0</v>
      </c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273"/>
        <v>0</v>
      </c>
      <c r="EZ480" s="51"/>
      <c r="FA480" s="50"/>
      <c r="FB480" s="51"/>
      <c r="FC480" s="52"/>
      <c r="FD480" s="53">
        <f t="shared" si="281"/>
        <v>0</v>
      </c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>
        <f t="shared" si="279"/>
        <v>0</v>
      </c>
      <c r="FR480" s="122"/>
      <c r="FS480" s="122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>
        <f>GF480+GH480+GJ480+GL480+GN480</f>
        <v>0</v>
      </c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>
        <f>GQ480+GS480+GU480+GW480+GY480+HA480+HC480</f>
        <v>0</v>
      </c>
      <c r="GP480" s="125"/>
      <c r="GQ480" s="125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>
        <f t="shared" si="265"/>
        <v>0</v>
      </c>
      <c r="HE480" s="125"/>
      <c r="HF480" s="125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277"/>
        <v>0</v>
      </c>
      <c r="HT480" s="136"/>
      <c r="HU480" s="140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9"/>
      <c r="IG480" s="50"/>
      <c r="IH480" s="129"/>
      <c r="II480" s="50"/>
      <c r="IJ480" s="51"/>
      <c r="IK480" s="52"/>
      <c r="IL480" s="48">
        <f t="shared" si="280"/>
        <v>0</v>
      </c>
      <c r="IM480" s="136"/>
      <c r="IN480" s="140"/>
      <c r="IO480" s="51"/>
      <c r="IP480" s="52"/>
      <c r="IQ480" s="48">
        <f t="shared" si="274"/>
        <v>0</v>
      </c>
      <c r="IR480" s="51"/>
      <c r="IS480" s="52"/>
      <c r="IT480" s="48">
        <f t="shared" si="263"/>
        <v>0</v>
      </c>
      <c r="IU480" s="136"/>
      <c r="IV480" s="140"/>
      <c r="IW480" s="51"/>
      <c r="IX480" s="50"/>
      <c r="IY480" s="51"/>
      <c r="IZ480" s="50"/>
      <c r="JA480" s="129"/>
      <c r="JB480" s="50"/>
      <c r="JC480" s="51"/>
      <c r="JD480" s="50"/>
      <c r="JE480" s="51"/>
      <c r="JF480" s="50"/>
      <c r="JG480" s="51"/>
      <c r="JH480" s="52"/>
      <c r="JI480" s="48">
        <f t="shared" si="278"/>
        <v>0</v>
      </c>
      <c r="JJ480" s="136"/>
      <c r="JK480" s="140"/>
      <c r="JL480" s="51"/>
      <c r="JM480" s="50"/>
      <c r="JN480" s="51"/>
      <c r="JO480" s="52"/>
      <c r="JP480" s="48">
        <f t="shared" si="275"/>
        <v>0</v>
      </c>
      <c r="JQ480" s="51"/>
      <c r="JR480" s="52"/>
    </row>
    <row r="481" spans="1:278" s="112" customFormat="1" ht="15" hidden="1" customHeight="1" x14ac:dyDescent="0.3">
      <c r="A481" s="27"/>
      <c r="B481" s="37">
        <v>6016</v>
      </c>
      <c r="C481" s="30" t="s">
        <v>205</v>
      </c>
      <c r="D481" s="38">
        <v>2008</v>
      </c>
      <c r="E481" s="62">
        <f t="shared" si="268"/>
        <v>0</v>
      </c>
      <c r="F481" s="47"/>
      <c r="G481" s="47"/>
      <c r="H481" s="47"/>
      <c r="I481" s="47"/>
      <c r="J481" s="48">
        <f t="shared" si="264"/>
        <v>0</v>
      </c>
      <c r="K481" s="49"/>
      <c r="L481" s="50"/>
      <c r="M481" s="51"/>
      <c r="N481" s="50"/>
      <c r="O481" s="51"/>
      <c r="P481" s="52"/>
      <c r="Q481" s="48">
        <f t="shared" si="269"/>
        <v>0</v>
      </c>
      <c r="R481" s="49"/>
      <c r="S481" s="52"/>
      <c r="T481" s="48">
        <f t="shared" si="270"/>
        <v>0</v>
      </c>
      <c r="U481" s="49"/>
      <c r="V481" s="50"/>
      <c r="W481" s="51"/>
      <c r="X481" s="52"/>
      <c r="Y481" s="53">
        <f t="shared" si="282"/>
        <v>0</v>
      </c>
      <c r="Z481" s="120"/>
      <c r="AA481" s="55"/>
      <c r="AB481" s="120"/>
      <c r="AC481" s="55"/>
      <c r="AD481" s="120"/>
      <c r="AE481" s="55"/>
      <c r="AF481" s="120"/>
      <c r="AG481" s="55"/>
      <c r="AH481" s="120"/>
      <c r="AI481" s="55"/>
      <c r="AJ481" s="105"/>
      <c r="AK481" s="55"/>
      <c r="AL481" s="148"/>
      <c r="AM481" s="55"/>
      <c r="AN481" s="120"/>
      <c r="AO481" s="88"/>
      <c r="AP481" s="95">
        <f t="shared" si="271"/>
        <v>0</v>
      </c>
      <c r="AQ481" s="104"/>
      <c r="AR481" s="92"/>
      <c r="AS481" s="89"/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>
        <f t="shared" si="283"/>
        <v>0</v>
      </c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276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/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/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>
        <f t="shared" si="272"/>
        <v>0</v>
      </c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273"/>
        <v>0</v>
      </c>
      <c r="EZ481" s="51"/>
      <c r="FA481" s="50"/>
      <c r="FB481" s="51"/>
      <c r="FC481" s="52"/>
      <c r="FD481" s="53">
        <f t="shared" si="281"/>
        <v>0</v>
      </c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>
        <f t="shared" si="279"/>
        <v>0</v>
      </c>
      <c r="FR481" s="153"/>
      <c r="FS481" s="150"/>
      <c r="FT481" s="51"/>
      <c r="FU481" s="50"/>
      <c r="FV481" s="51"/>
      <c r="FW481" s="50"/>
      <c r="FX481" s="51"/>
      <c r="FY481" s="50"/>
      <c r="FZ481" s="51"/>
      <c r="GA481" s="50"/>
      <c r="GB481" s="51"/>
      <c r="GC481" s="52"/>
      <c r="GD481" s="53"/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/>
      <c r="GP481" s="136"/>
      <c r="GQ481" s="140"/>
      <c r="GR481" s="51"/>
      <c r="GS481" s="50"/>
      <c r="GT481" s="51"/>
      <c r="GU481" s="50"/>
      <c r="GV481" s="129"/>
      <c r="GW481" s="50"/>
      <c r="GX481" s="51"/>
      <c r="GY481" s="50"/>
      <c r="GZ481" s="51"/>
      <c r="HA481" s="50"/>
      <c r="HB481" s="51"/>
      <c r="HC481" s="52"/>
      <c r="HD481" s="48">
        <f t="shared" si="265"/>
        <v>0</v>
      </c>
      <c r="HE481" s="136"/>
      <c r="HF481" s="140"/>
      <c r="HG481" s="51"/>
      <c r="HH481" s="50"/>
      <c r="HI481" s="51"/>
      <c r="HJ481" s="50"/>
      <c r="HK481" s="129"/>
      <c r="HL481" s="50"/>
      <c r="HM481" s="51"/>
      <c r="HN481" s="50"/>
      <c r="HO481" s="51"/>
      <c r="HP481" s="50"/>
      <c r="HQ481" s="51"/>
      <c r="HR481" s="52"/>
      <c r="HS481" s="48">
        <f t="shared" si="277"/>
        <v>0</v>
      </c>
      <c r="HT481" s="136"/>
      <c r="HU481" s="140"/>
      <c r="HV481" s="51"/>
      <c r="HW481" s="50"/>
      <c r="HX481" s="51"/>
      <c r="HY481" s="50"/>
      <c r="HZ481" s="129"/>
      <c r="IA481" s="50"/>
      <c r="IB481" s="51"/>
      <c r="IC481" s="50"/>
      <c r="ID481" s="51"/>
      <c r="IE481" s="50"/>
      <c r="IF481" s="129"/>
      <c r="IG481" s="50"/>
      <c r="IH481" s="129"/>
      <c r="II481" s="50"/>
      <c r="IJ481" s="51"/>
      <c r="IK481" s="52"/>
      <c r="IL481" s="48">
        <f t="shared" si="280"/>
        <v>0</v>
      </c>
      <c r="IM481" s="136"/>
      <c r="IN481" s="140"/>
      <c r="IO481" s="51"/>
      <c r="IP481" s="52"/>
      <c r="IQ481" s="48">
        <f t="shared" si="274"/>
        <v>0</v>
      </c>
      <c r="IR481" s="51"/>
      <c r="IS481" s="52"/>
      <c r="IT481" s="48">
        <f t="shared" si="263"/>
        <v>0</v>
      </c>
      <c r="IU481" s="136"/>
      <c r="IV481" s="140"/>
      <c r="IW481" s="51"/>
      <c r="IX481" s="50"/>
      <c r="IY481" s="129"/>
      <c r="IZ481" s="50"/>
      <c r="JA481" s="129"/>
      <c r="JB481" s="50"/>
      <c r="JC481" s="51"/>
      <c r="JD481" s="50"/>
      <c r="JE481" s="51"/>
      <c r="JF481" s="50"/>
      <c r="JG481" s="51"/>
      <c r="JH481" s="52"/>
      <c r="JI481" s="48">
        <f t="shared" si="278"/>
        <v>0</v>
      </c>
      <c r="JJ481" s="136"/>
      <c r="JK481" s="140"/>
      <c r="JL481" s="129"/>
      <c r="JM481" s="50"/>
      <c r="JN481" s="51"/>
      <c r="JO481" s="52"/>
      <c r="JP481" s="48">
        <f t="shared" si="275"/>
        <v>0</v>
      </c>
      <c r="JQ481" s="51"/>
      <c r="JR481" s="52"/>
    </row>
    <row r="482" spans="1:278" s="112" customFormat="1" ht="15" hidden="1" customHeight="1" x14ac:dyDescent="0.3">
      <c r="A482" s="27"/>
      <c r="B482" s="37">
        <v>5191</v>
      </c>
      <c r="C482" s="30" t="s">
        <v>64</v>
      </c>
      <c r="D482" s="38">
        <v>2004</v>
      </c>
      <c r="E482" s="62">
        <f t="shared" si="268"/>
        <v>0</v>
      </c>
      <c r="F482" s="47"/>
      <c r="G482" s="47"/>
      <c r="H482" s="47"/>
      <c r="I482" s="47"/>
      <c r="J482" s="48">
        <f t="shared" si="264"/>
        <v>0</v>
      </c>
      <c r="K482" s="49"/>
      <c r="L482" s="50"/>
      <c r="M482" s="51"/>
      <c r="N482" s="50"/>
      <c r="O482" s="51"/>
      <c r="P482" s="52"/>
      <c r="Q482" s="48">
        <f t="shared" si="269"/>
        <v>0</v>
      </c>
      <c r="R482" s="49"/>
      <c r="S482" s="52"/>
      <c r="T482" s="48">
        <f t="shared" si="270"/>
        <v>0</v>
      </c>
      <c r="U482" s="49"/>
      <c r="V482" s="50"/>
      <c r="W482" s="51"/>
      <c r="X482" s="52"/>
      <c r="Y482" s="53">
        <f t="shared" si="282"/>
        <v>0</v>
      </c>
      <c r="Z482" s="120"/>
      <c r="AA482" s="55"/>
      <c r="AB482" s="120"/>
      <c r="AC482" s="55"/>
      <c r="AD482" s="120"/>
      <c r="AE482" s="55"/>
      <c r="AF482" s="120"/>
      <c r="AG482" s="55"/>
      <c r="AH482" s="120"/>
      <c r="AI482" s="55"/>
      <c r="AJ482" s="120"/>
      <c r="AK482" s="55"/>
      <c r="AL482" s="120"/>
      <c r="AM482" s="55"/>
      <c r="AN482" s="120"/>
      <c r="AO482" s="88"/>
      <c r="AP482" s="95">
        <f t="shared" si="271"/>
        <v>0</v>
      </c>
      <c r="AQ482" s="109"/>
      <c r="AR482" s="92"/>
      <c r="AS482" s="89">
        <f>AU482+AW482+AY482+BA482+BC482</f>
        <v>0</v>
      </c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>
        <f t="shared" si="283"/>
        <v>0</v>
      </c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276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>
        <f>CJ482+CL482+CN482+CP482+CR482+CT482</f>
        <v>0</v>
      </c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>
        <f>CW482+CY482+DA482+DC482+DE482</f>
        <v>0</v>
      </c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>
        <f t="shared" si="272"/>
        <v>0</v>
      </c>
      <c r="DG482" s="51"/>
      <c r="DH482" s="50"/>
      <c r="DI482" s="51"/>
      <c r="DJ482" s="50"/>
      <c r="DK482" s="51"/>
      <c r="DL482" s="52"/>
      <c r="DM482" s="53">
        <f>DO482+DQ482+DS482+DU482+DW482+DY482+EA482+EC482</f>
        <v>0</v>
      </c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>
        <f>EF482+EH482+EJ482+EL482+EN482+EP482+ER482+ET482+EV482+EX482</f>
        <v>0</v>
      </c>
      <c r="EE482" s="51"/>
      <c r="EF482" s="50"/>
      <c r="EG482" s="51"/>
      <c r="EH482" s="50"/>
      <c r="EI482" s="51"/>
      <c r="EJ482" s="50"/>
      <c r="EK482" s="51"/>
      <c r="EL482" s="50"/>
      <c r="EM482" s="51"/>
      <c r="EN482" s="50"/>
      <c r="EO482" s="51"/>
      <c r="EP482" s="50"/>
      <c r="EQ482" s="51"/>
      <c r="ER482" s="50"/>
      <c r="ES482" s="50"/>
      <c r="ET482" s="50"/>
      <c r="EU482" s="50"/>
      <c r="EV482" s="50"/>
      <c r="EW482" s="51"/>
      <c r="EX482" s="52"/>
      <c r="EY482" s="53">
        <f t="shared" si="273"/>
        <v>0</v>
      </c>
      <c r="EZ482" s="51"/>
      <c r="FA482" s="50"/>
      <c r="FB482" s="51"/>
      <c r="FC482" s="52"/>
      <c r="FD482" s="53">
        <f t="shared" si="281"/>
        <v>0</v>
      </c>
      <c r="FE482" s="51"/>
      <c r="FF482" s="50"/>
      <c r="FG482" s="51"/>
      <c r="FH482" s="50"/>
      <c r="FI482" s="51"/>
      <c r="FJ482" s="50"/>
      <c r="FK482" s="51"/>
      <c r="FL482" s="50"/>
      <c r="FM482" s="51"/>
      <c r="FN482" s="50"/>
      <c r="FO482" s="51"/>
      <c r="FP482" s="52"/>
      <c r="FQ482" s="53">
        <f t="shared" si="279"/>
        <v>0</v>
      </c>
      <c r="FR482" s="122"/>
      <c r="FS482" s="122"/>
      <c r="FT482" s="51"/>
      <c r="FU482" s="50"/>
      <c r="FV482" s="51"/>
      <c r="FW482" s="50"/>
      <c r="FX482" s="50"/>
      <c r="FY482" s="50"/>
      <c r="FZ482" s="50"/>
      <c r="GA482" s="50"/>
      <c r="GB482" s="51"/>
      <c r="GC482" s="52"/>
      <c r="GD482" s="53">
        <f>GF482+GH482+GJ482+GL482+GN482</f>
        <v>0</v>
      </c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>
        <f>GQ482+GS482+GU482+GW482+GY482+HA482+HC482</f>
        <v>0</v>
      </c>
      <c r="GP482" s="136"/>
      <c r="GQ482" s="140"/>
      <c r="GR482" s="51"/>
      <c r="GS482" s="50"/>
      <c r="GT482" s="51"/>
      <c r="GU482" s="50"/>
      <c r="GV482" s="129"/>
      <c r="GW482" s="50"/>
      <c r="GX482" s="51"/>
      <c r="GY482" s="50"/>
      <c r="GZ482" s="51"/>
      <c r="HA482" s="50"/>
      <c r="HB482" s="51"/>
      <c r="HC482" s="52"/>
      <c r="HD482" s="48">
        <f t="shared" si="265"/>
        <v>0</v>
      </c>
      <c r="HE482" s="136"/>
      <c r="HF482" s="140"/>
      <c r="HG482" s="51"/>
      <c r="HH482" s="50"/>
      <c r="HI482" s="51"/>
      <c r="HJ482" s="50"/>
      <c r="HK482" s="129"/>
      <c r="HL482" s="50"/>
      <c r="HM482" s="51"/>
      <c r="HN482" s="50"/>
      <c r="HO482" s="51"/>
      <c r="HP482" s="50"/>
      <c r="HQ482" s="51"/>
      <c r="HR482" s="52"/>
      <c r="HS482" s="48">
        <f t="shared" si="277"/>
        <v>0</v>
      </c>
      <c r="HT482" s="136"/>
      <c r="HU482" s="140"/>
      <c r="HV482" s="51"/>
      <c r="HW482" s="50"/>
      <c r="HX482" s="51"/>
      <c r="HY482" s="50"/>
      <c r="HZ482" s="129"/>
      <c r="IA482" s="50"/>
      <c r="IB482" s="51"/>
      <c r="IC482" s="50"/>
      <c r="ID482" s="51"/>
      <c r="IE482" s="50"/>
      <c r="IF482" s="129"/>
      <c r="IG482" s="50"/>
      <c r="IH482" s="129"/>
      <c r="II482" s="50"/>
      <c r="IJ482" s="51"/>
      <c r="IK482" s="52"/>
      <c r="IL482" s="48">
        <f t="shared" si="280"/>
        <v>0</v>
      </c>
      <c r="IM482" s="136"/>
      <c r="IN482" s="140"/>
      <c r="IO482" s="51"/>
      <c r="IP482" s="52"/>
      <c r="IQ482" s="48">
        <f t="shared" si="274"/>
        <v>0</v>
      </c>
      <c r="IR482" s="51"/>
      <c r="IS482" s="52"/>
      <c r="IT482" s="48">
        <f t="shared" si="263"/>
        <v>0</v>
      </c>
      <c r="IU482" s="136"/>
      <c r="IV482" s="140"/>
      <c r="IW482" s="51"/>
      <c r="IX482" s="50"/>
      <c r="IY482" s="129"/>
      <c r="IZ482" s="50"/>
      <c r="JA482" s="129"/>
      <c r="JB482" s="50"/>
      <c r="JC482" s="51"/>
      <c r="JD482" s="50"/>
      <c r="JE482" s="51"/>
      <c r="JF482" s="50"/>
      <c r="JG482" s="51"/>
      <c r="JH482" s="52"/>
      <c r="JI482" s="48">
        <f t="shared" si="278"/>
        <v>0</v>
      </c>
      <c r="JJ482" s="136"/>
      <c r="JK482" s="140"/>
      <c r="JL482" s="129"/>
      <c r="JM482" s="50"/>
      <c r="JN482" s="51"/>
      <c r="JO482" s="52"/>
      <c r="JP482" s="48">
        <f t="shared" si="275"/>
        <v>0</v>
      </c>
      <c r="JQ482" s="51"/>
      <c r="JR482" s="52"/>
    </row>
    <row r="483" spans="1:278" s="112" customFormat="1" ht="15" hidden="1" customHeight="1" x14ac:dyDescent="0.3">
      <c r="A483" s="27"/>
      <c r="B483" s="37">
        <v>6348</v>
      </c>
      <c r="C483" s="30" t="s">
        <v>233</v>
      </c>
      <c r="D483" s="38">
        <v>2009</v>
      </c>
      <c r="E483" s="62">
        <f t="shared" si="268"/>
        <v>0</v>
      </c>
      <c r="F483" s="47"/>
      <c r="G483" s="47"/>
      <c r="H483" s="47"/>
      <c r="I483" s="47"/>
      <c r="J483" s="48">
        <f t="shared" si="264"/>
        <v>0</v>
      </c>
      <c r="K483" s="49"/>
      <c r="L483" s="50"/>
      <c r="M483" s="51"/>
      <c r="N483" s="50"/>
      <c r="O483" s="51"/>
      <c r="P483" s="52"/>
      <c r="Q483" s="48">
        <f t="shared" si="269"/>
        <v>0</v>
      </c>
      <c r="R483" s="49"/>
      <c r="S483" s="52"/>
      <c r="T483" s="48">
        <f t="shared" si="270"/>
        <v>0</v>
      </c>
      <c r="U483" s="49"/>
      <c r="V483" s="50"/>
      <c r="W483" s="51"/>
      <c r="X483" s="52"/>
      <c r="Y483" s="53">
        <f t="shared" si="282"/>
        <v>0</v>
      </c>
      <c r="Z483" s="148"/>
      <c r="AA483" s="55"/>
      <c r="AB483" s="148"/>
      <c r="AC483" s="55"/>
      <c r="AD483" s="148"/>
      <c r="AE483" s="55"/>
      <c r="AF483" s="148"/>
      <c r="AG483" s="55"/>
      <c r="AH483" s="148"/>
      <c r="AI483" s="55"/>
      <c r="AJ483" s="148"/>
      <c r="AK483" s="55"/>
      <c r="AL483" s="148"/>
      <c r="AM483" s="55"/>
      <c r="AN483" s="148"/>
      <c r="AO483" s="88"/>
      <c r="AP483" s="95">
        <f t="shared" si="271"/>
        <v>0</v>
      </c>
      <c r="AQ483" s="109"/>
      <c r="AR483" s="92"/>
      <c r="AS483" s="89"/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>
        <f t="shared" si="283"/>
        <v>0</v>
      </c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276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/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/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>
        <f t="shared" si="272"/>
        <v>0</v>
      </c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1"/>
      <c r="ET483" s="50"/>
      <c r="EU483" s="51"/>
      <c r="EV483" s="50"/>
      <c r="EW483" s="51"/>
      <c r="EX483" s="52"/>
      <c r="EY483" s="53">
        <f t="shared" si="273"/>
        <v>0</v>
      </c>
      <c r="EZ483" s="51"/>
      <c r="FA483" s="50"/>
      <c r="FB483" s="51"/>
      <c r="FC483" s="52"/>
      <c r="FD483" s="53">
        <f t="shared" si="281"/>
        <v>0</v>
      </c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>
        <f t="shared" si="279"/>
        <v>0</v>
      </c>
      <c r="FR483" s="153"/>
      <c r="FS483" s="150"/>
      <c r="FT483" s="51"/>
      <c r="FU483" s="50"/>
      <c r="FV483" s="51"/>
      <c r="FW483" s="50"/>
      <c r="FX483" s="51"/>
      <c r="FY483" s="50"/>
      <c r="FZ483" s="51"/>
      <c r="GA483" s="50"/>
      <c r="GB483" s="51"/>
      <c r="GC483" s="52"/>
      <c r="GD483" s="53"/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/>
      <c r="GP483" s="136"/>
      <c r="GQ483" s="140"/>
      <c r="GR483" s="51"/>
      <c r="GS483" s="50"/>
      <c r="GT483" s="51"/>
      <c r="GU483" s="50"/>
      <c r="GV483" s="129"/>
      <c r="GW483" s="50"/>
      <c r="GX483" s="51"/>
      <c r="GY483" s="50"/>
      <c r="GZ483" s="51"/>
      <c r="HA483" s="50"/>
      <c r="HB483" s="51"/>
      <c r="HC483" s="52"/>
      <c r="HD483" s="48">
        <f t="shared" si="265"/>
        <v>0</v>
      </c>
      <c r="HE483" s="136"/>
      <c r="HF483" s="140"/>
      <c r="HG483" s="51"/>
      <c r="HH483" s="50"/>
      <c r="HI483" s="51"/>
      <c r="HJ483" s="50"/>
      <c r="HK483" s="129"/>
      <c r="HL483" s="50"/>
      <c r="HM483" s="51"/>
      <c r="HN483" s="50"/>
      <c r="HO483" s="51"/>
      <c r="HP483" s="50"/>
      <c r="HQ483" s="51"/>
      <c r="HR483" s="52"/>
      <c r="HS483" s="48">
        <f t="shared" si="277"/>
        <v>0</v>
      </c>
      <c r="HT483" s="136"/>
      <c r="HU483" s="140"/>
      <c r="HV483" s="51"/>
      <c r="HW483" s="50"/>
      <c r="HX483" s="51"/>
      <c r="HY483" s="50"/>
      <c r="HZ483" s="129"/>
      <c r="IA483" s="50"/>
      <c r="IB483" s="51"/>
      <c r="IC483" s="50"/>
      <c r="ID483" s="51"/>
      <c r="IE483" s="50"/>
      <c r="IF483" s="129"/>
      <c r="IG483" s="50"/>
      <c r="IH483" s="129"/>
      <c r="II483" s="50"/>
      <c r="IJ483" s="51"/>
      <c r="IK483" s="52"/>
      <c r="IL483" s="48">
        <f t="shared" si="280"/>
        <v>0</v>
      </c>
      <c r="IM483" s="136"/>
      <c r="IN483" s="140"/>
      <c r="IO483" s="51"/>
      <c r="IP483" s="52"/>
      <c r="IQ483" s="48">
        <f t="shared" si="274"/>
        <v>0</v>
      </c>
      <c r="IR483" s="51"/>
      <c r="IS483" s="52"/>
      <c r="IT483" s="48">
        <f t="shared" si="263"/>
        <v>0</v>
      </c>
      <c r="IU483" s="136"/>
      <c r="IV483" s="140"/>
      <c r="IW483" s="51"/>
      <c r="IX483" s="50"/>
      <c r="IY483" s="129"/>
      <c r="IZ483" s="50"/>
      <c r="JA483" s="129"/>
      <c r="JB483" s="50"/>
      <c r="JC483" s="51"/>
      <c r="JD483" s="50"/>
      <c r="JE483" s="51"/>
      <c r="JF483" s="50"/>
      <c r="JG483" s="51"/>
      <c r="JH483" s="52"/>
      <c r="JI483" s="48">
        <f t="shared" si="278"/>
        <v>0</v>
      </c>
      <c r="JJ483" s="136"/>
      <c r="JK483" s="140"/>
      <c r="JL483" s="129"/>
      <c r="JM483" s="50"/>
      <c r="JN483" s="51"/>
      <c r="JO483" s="52"/>
      <c r="JP483" s="48">
        <f t="shared" si="275"/>
        <v>0</v>
      </c>
      <c r="JQ483" s="51"/>
      <c r="JR483" s="52"/>
    </row>
    <row r="484" spans="1:278" s="112" customFormat="1" ht="15" hidden="1" customHeight="1" x14ac:dyDescent="0.3">
      <c r="A484" s="27"/>
      <c r="B484" s="37">
        <v>6427</v>
      </c>
      <c r="C484" s="30" t="s">
        <v>248</v>
      </c>
      <c r="D484" s="38">
        <v>2009</v>
      </c>
      <c r="E484" s="62">
        <f t="shared" si="268"/>
        <v>0</v>
      </c>
      <c r="F484" s="47"/>
      <c r="G484" s="47"/>
      <c r="H484" s="47"/>
      <c r="I484" s="47"/>
      <c r="J484" s="48">
        <f t="shared" si="264"/>
        <v>0</v>
      </c>
      <c r="K484" s="49"/>
      <c r="L484" s="50"/>
      <c r="M484" s="51"/>
      <c r="N484" s="50"/>
      <c r="O484" s="51"/>
      <c r="P484" s="52"/>
      <c r="Q484" s="48">
        <f t="shared" si="269"/>
        <v>0</v>
      </c>
      <c r="R484" s="49"/>
      <c r="S484" s="52"/>
      <c r="T484" s="48">
        <f t="shared" si="270"/>
        <v>0</v>
      </c>
      <c r="U484" s="49"/>
      <c r="V484" s="50"/>
      <c r="W484" s="51"/>
      <c r="X484" s="52"/>
      <c r="Y484" s="53">
        <f t="shared" si="282"/>
        <v>0</v>
      </c>
      <c r="Z484" s="148"/>
      <c r="AA484" s="55"/>
      <c r="AB484" s="148"/>
      <c r="AC484" s="55"/>
      <c r="AD484" s="148"/>
      <c r="AE484" s="55"/>
      <c r="AF484" s="148"/>
      <c r="AG484" s="55"/>
      <c r="AH484" s="148"/>
      <c r="AI484" s="55"/>
      <c r="AJ484" s="148"/>
      <c r="AK484" s="55"/>
      <c r="AL484" s="148"/>
      <c r="AM484" s="55"/>
      <c r="AN484" s="148"/>
      <c r="AO484" s="88"/>
      <c r="AP484" s="95">
        <f t="shared" si="271"/>
        <v>0</v>
      </c>
      <c r="AQ484" s="109"/>
      <c r="AR484" s="92"/>
      <c r="AS484" s="89"/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>
        <f t="shared" si="283"/>
        <v>0</v>
      </c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12"/>
      <c r="BQ484" s="13">
        <f t="shared" si="276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52"/>
      <c r="CH484" s="53"/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52"/>
      <c r="CU484" s="53"/>
      <c r="CV484" s="51"/>
      <c r="CW484" s="50"/>
      <c r="CX484" s="51"/>
      <c r="CY484" s="50"/>
      <c r="CZ484" s="51"/>
      <c r="DA484" s="50"/>
      <c r="DB484" s="51"/>
      <c r="DC484" s="50"/>
      <c r="DD484" s="51"/>
      <c r="DE484" s="52"/>
      <c r="DF484" s="53">
        <f t="shared" si="272"/>
        <v>0</v>
      </c>
      <c r="DG484" s="51"/>
      <c r="DH484" s="50"/>
      <c r="DI484" s="51"/>
      <c r="DJ484" s="50"/>
      <c r="DK484" s="51"/>
      <c r="DL484" s="52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52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1"/>
      <c r="ET484" s="50"/>
      <c r="EU484" s="51"/>
      <c r="EV484" s="50"/>
      <c r="EW484" s="51"/>
      <c r="EX484" s="52"/>
      <c r="EY484" s="53">
        <f t="shared" si="273"/>
        <v>0</v>
      </c>
      <c r="EZ484" s="51"/>
      <c r="FA484" s="50"/>
      <c r="FB484" s="51"/>
      <c r="FC484" s="52"/>
      <c r="FD484" s="53">
        <f t="shared" si="281"/>
        <v>0</v>
      </c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52"/>
      <c r="FQ484" s="53">
        <f t="shared" si="279"/>
        <v>0</v>
      </c>
      <c r="FR484" s="153"/>
      <c r="FS484" s="150"/>
      <c r="FT484" s="51"/>
      <c r="FU484" s="50"/>
      <c r="FV484" s="51"/>
      <c r="FW484" s="50"/>
      <c r="FX484" s="51"/>
      <c r="FY484" s="50"/>
      <c r="FZ484" s="51"/>
      <c r="GA484" s="50"/>
      <c r="GB484" s="51"/>
      <c r="GC484" s="52"/>
      <c r="GD484" s="53"/>
      <c r="GE484" s="51"/>
      <c r="GF484" s="50"/>
      <c r="GG484" s="51"/>
      <c r="GH484" s="50"/>
      <c r="GI484" s="51"/>
      <c r="GJ484" s="50"/>
      <c r="GK484" s="51"/>
      <c r="GL484" s="50"/>
      <c r="GM484" s="51"/>
      <c r="GN484" s="52"/>
      <c r="GO484" s="48"/>
      <c r="GP484" s="136"/>
      <c r="GQ484" s="140"/>
      <c r="GR484" s="51"/>
      <c r="GS484" s="50"/>
      <c r="GT484" s="51"/>
      <c r="GU484" s="50"/>
      <c r="GV484" s="129"/>
      <c r="GW484" s="50"/>
      <c r="GX484" s="51"/>
      <c r="GY484" s="50"/>
      <c r="GZ484" s="51"/>
      <c r="HA484" s="50"/>
      <c r="HB484" s="51"/>
      <c r="HC484" s="52"/>
      <c r="HD484" s="48">
        <f t="shared" si="265"/>
        <v>0</v>
      </c>
      <c r="HE484" s="136"/>
      <c r="HF484" s="140"/>
      <c r="HG484" s="51"/>
      <c r="HH484" s="50"/>
      <c r="HI484" s="51"/>
      <c r="HJ484" s="50"/>
      <c r="HK484" s="129"/>
      <c r="HL484" s="50"/>
      <c r="HM484" s="51"/>
      <c r="HN484" s="50"/>
      <c r="HO484" s="51"/>
      <c r="HP484" s="50"/>
      <c r="HQ484" s="51"/>
      <c r="HR484" s="52"/>
      <c r="HS484" s="48">
        <f t="shared" si="277"/>
        <v>0</v>
      </c>
      <c r="HT484" s="136"/>
      <c r="HU484" s="140"/>
      <c r="HV484" s="51"/>
      <c r="HW484" s="50"/>
      <c r="HX484" s="51"/>
      <c r="HY484" s="50"/>
      <c r="HZ484" s="129"/>
      <c r="IA484" s="50"/>
      <c r="IB484" s="51"/>
      <c r="IC484" s="50"/>
      <c r="ID484" s="51"/>
      <c r="IE484" s="50"/>
      <c r="IF484" s="129"/>
      <c r="IG484" s="50"/>
      <c r="IH484" s="129"/>
      <c r="II484" s="50"/>
      <c r="IJ484" s="51"/>
      <c r="IK484" s="52"/>
      <c r="IL484" s="48">
        <f t="shared" si="280"/>
        <v>0</v>
      </c>
      <c r="IM484" s="136"/>
      <c r="IN484" s="140"/>
      <c r="IO484" s="51"/>
      <c r="IP484" s="52"/>
      <c r="IQ484" s="48">
        <f t="shared" si="274"/>
        <v>0</v>
      </c>
      <c r="IR484" s="51"/>
      <c r="IS484" s="52"/>
      <c r="IT484" s="48">
        <f t="shared" si="263"/>
        <v>0</v>
      </c>
      <c r="IU484" s="136"/>
      <c r="IV484" s="140"/>
      <c r="IW484" s="51"/>
      <c r="IX484" s="50"/>
      <c r="IY484" s="129"/>
      <c r="IZ484" s="50"/>
      <c r="JA484" s="129"/>
      <c r="JB484" s="50"/>
      <c r="JC484" s="51"/>
      <c r="JD484" s="50"/>
      <c r="JE484" s="51"/>
      <c r="JF484" s="50"/>
      <c r="JG484" s="51"/>
      <c r="JH484" s="52"/>
      <c r="JI484" s="48">
        <f t="shared" si="278"/>
        <v>0</v>
      </c>
      <c r="JJ484" s="136"/>
      <c r="JK484" s="140"/>
      <c r="JL484" s="129"/>
      <c r="JM484" s="50"/>
      <c r="JN484" s="51"/>
      <c r="JO484" s="52"/>
      <c r="JP484" s="48">
        <f t="shared" si="275"/>
        <v>0</v>
      </c>
      <c r="JQ484" s="51"/>
      <c r="JR484" s="52"/>
    </row>
    <row r="485" spans="1:278" s="112" customFormat="1" ht="15" hidden="1" customHeight="1" x14ac:dyDescent="0.3">
      <c r="A485" s="27"/>
      <c r="B485" s="37">
        <v>1747</v>
      </c>
      <c r="C485" s="30" t="s">
        <v>364</v>
      </c>
      <c r="D485" s="38">
        <v>1999</v>
      </c>
      <c r="E485" s="62">
        <f t="shared" si="268"/>
        <v>0</v>
      </c>
      <c r="F485" s="47"/>
      <c r="G485" s="47"/>
      <c r="H485" s="47"/>
      <c r="I485" s="47"/>
      <c r="J485" s="48">
        <f t="shared" si="264"/>
        <v>0</v>
      </c>
      <c r="K485" s="49"/>
      <c r="L485" s="50"/>
      <c r="M485" s="51"/>
      <c r="N485" s="50"/>
      <c r="O485" s="51"/>
      <c r="P485" s="52"/>
      <c r="Q485" s="48">
        <f t="shared" si="269"/>
        <v>0</v>
      </c>
      <c r="R485" s="49"/>
      <c r="S485" s="52"/>
      <c r="T485" s="48">
        <f t="shared" si="270"/>
        <v>0</v>
      </c>
      <c r="U485" s="49"/>
      <c r="V485" s="50"/>
      <c r="W485" s="51"/>
      <c r="X485" s="52"/>
      <c r="Y485" s="53">
        <f t="shared" si="282"/>
        <v>0</v>
      </c>
      <c r="Z485" s="148"/>
      <c r="AA485" s="55"/>
      <c r="AB485" s="148"/>
      <c r="AC485" s="55"/>
      <c r="AD485" s="148"/>
      <c r="AE485" s="55"/>
      <c r="AF485" s="148"/>
      <c r="AG485" s="55"/>
      <c r="AH485" s="148"/>
      <c r="AI485" s="55"/>
      <c r="AJ485" s="148"/>
      <c r="AK485" s="55"/>
      <c r="AL485" s="148"/>
      <c r="AM485" s="55"/>
      <c r="AN485" s="148"/>
      <c r="AO485" s="88"/>
      <c r="AP485" s="95">
        <f t="shared" si="271"/>
        <v>0</v>
      </c>
      <c r="AQ485" s="109"/>
      <c r="AR485" s="92"/>
      <c r="AS485" s="89">
        <f>AU485+AW485+AY485+BA485+BC485</f>
        <v>0</v>
      </c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>
        <f t="shared" si="283"/>
        <v>0</v>
      </c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276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>
        <f>CJ485+CL485+CN485+CP485+CR485+CT485</f>
        <v>0</v>
      </c>
      <c r="CI485" s="51"/>
      <c r="CJ485" s="50"/>
      <c r="CK485" s="51"/>
      <c r="CL485" s="50"/>
      <c r="CM485" s="51"/>
      <c r="CN485" s="50"/>
      <c r="CO485" s="50"/>
      <c r="CP485" s="50"/>
      <c r="CQ485" s="51"/>
      <c r="CR485" s="50"/>
      <c r="CS485" s="51"/>
      <c r="CT485" s="52"/>
      <c r="CU485" s="53">
        <f>CW485+CY485+DA485+DC485+DE485</f>
        <v>0</v>
      </c>
      <c r="CV485" s="51"/>
      <c r="CW485" s="50"/>
      <c r="CX485" s="50"/>
      <c r="CY485" s="50"/>
      <c r="CZ485" s="51"/>
      <c r="DA485" s="50"/>
      <c r="DB485" s="51"/>
      <c r="DC485" s="50"/>
      <c r="DD485" s="51"/>
      <c r="DE485" s="52"/>
      <c r="DF485" s="53">
        <f t="shared" si="272"/>
        <v>0</v>
      </c>
      <c r="DG485" s="51"/>
      <c r="DH485" s="50"/>
      <c r="DI485" s="50"/>
      <c r="DJ485" s="50"/>
      <c r="DK485" s="51"/>
      <c r="DL485" s="52"/>
      <c r="DM485" s="53">
        <f>DO485+DQ485+DS485+DU485+DW485+DY485+EA485+EC485</f>
        <v>0</v>
      </c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0"/>
      <c r="DY485" s="50"/>
      <c r="DZ485" s="51"/>
      <c r="EA485" s="50"/>
      <c r="EB485" s="51"/>
      <c r="EC485" s="52"/>
      <c r="ED485" s="53">
        <f>EF485+EH485+EJ485+EL485+EN485+EP485+ER485+ET485+EV485+EX485</f>
        <v>0</v>
      </c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0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273"/>
        <v>0</v>
      </c>
      <c r="EZ485" s="51"/>
      <c r="FA485" s="50"/>
      <c r="FB485" s="51"/>
      <c r="FC485" s="52"/>
      <c r="FD485" s="53">
        <f t="shared" si="281"/>
        <v>0</v>
      </c>
      <c r="FE485" s="51"/>
      <c r="FF485" s="50"/>
      <c r="FG485" s="51"/>
      <c r="FH485" s="50"/>
      <c r="FI485" s="51"/>
      <c r="FJ485" s="50"/>
      <c r="FK485" s="50"/>
      <c r="FL485" s="50"/>
      <c r="FM485" s="51"/>
      <c r="FN485" s="50"/>
      <c r="FO485" s="51"/>
      <c r="FP485" s="52"/>
      <c r="FQ485" s="53">
        <f t="shared" si="279"/>
        <v>0</v>
      </c>
      <c r="FR485" s="122"/>
      <c r="FS485" s="122"/>
      <c r="FT485" s="51"/>
      <c r="FU485" s="50"/>
      <c r="FV485" s="51"/>
      <c r="FW485" s="50"/>
      <c r="FX485" s="50"/>
      <c r="FY485" s="50"/>
      <c r="FZ485" s="50"/>
      <c r="GA485" s="50"/>
      <c r="GB485" s="51"/>
      <c r="GC485" s="52"/>
      <c r="GD485" s="53">
        <f>GF485+GH485+GJ485+GL485+GN485</f>
        <v>0</v>
      </c>
      <c r="GE485" s="51"/>
      <c r="GF485" s="50"/>
      <c r="GG485" s="51"/>
      <c r="GH485" s="50"/>
      <c r="GI485" s="51"/>
      <c r="GJ485" s="50"/>
      <c r="GK485" s="50"/>
      <c r="GL485" s="50"/>
      <c r="GM485" s="51"/>
      <c r="GN485" s="52"/>
      <c r="GO485" s="48">
        <f>GQ485+GS485+GU485+GW485+GY485+HA485+HC485</f>
        <v>0</v>
      </c>
      <c r="GP485" s="125"/>
      <c r="GQ485" s="125"/>
      <c r="GR485" s="51"/>
      <c r="GS485" s="50"/>
      <c r="GT485" s="51"/>
      <c r="GU485" s="50"/>
      <c r="GV485" s="50"/>
      <c r="GW485" s="50"/>
      <c r="GX485" s="50"/>
      <c r="GY485" s="50"/>
      <c r="GZ485" s="50"/>
      <c r="HA485" s="50"/>
      <c r="HB485" s="51"/>
      <c r="HC485" s="52"/>
      <c r="HD485" s="48">
        <f t="shared" si="265"/>
        <v>0</v>
      </c>
      <c r="HE485" s="125"/>
      <c r="HF485" s="125"/>
      <c r="HG485" s="51"/>
      <c r="HH485" s="50"/>
      <c r="HI485" s="51"/>
      <c r="HJ485" s="50"/>
      <c r="HK485" s="50"/>
      <c r="HL485" s="50"/>
      <c r="HM485" s="50"/>
      <c r="HN485" s="50"/>
      <c r="HO485" s="50"/>
      <c r="HP485" s="50"/>
      <c r="HQ485" s="51"/>
      <c r="HR485" s="52"/>
      <c r="HS485" s="48">
        <f t="shared" si="277"/>
        <v>0</v>
      </c>
      <c r="HT485" s="136"/>
      <c r="HU485" s="140"/>
      <c r="HV485" s="51"/>
      <c r="HW485" s="50"/>
      <c r="HX485" s="51"/>
      <c r="HY485" s="50"/>
      <c r="HZ485" s="51"/>
      <c r="IA485" s="50"/>
      <c r="IB485" s="51"/>
      <c r="IC485" s="50"/>
      <c r="ID485" s="51"/>
      <c r="IE485" s="50"/>
      <c r="IF485" s="129"/>
      <c r="IG485" s="50"/>
      <c r="IH485" s="129"/>
      <c r="II485" s="50"/>
      <c r="IJ485" s="51"/>
      <c r="IK485" s="52"/>
      <c r="IL485" s="48">
        <f t="shared" si="280"/>
        <v>0</v>
      </c>
      <c r="IM485" s="136"/>
      <c r="IN485" s="140"/>
      <c r="IO485" s="51"/>
      <c r="IP485" s="52"/>
      <c r="IQ485" s="48">
        <f t="shared" si="274"/>
        <v>0</v>
      </c>
      <c r="IR485" s="51"/>
      <c r="IS485" s="52"/>
      <c r="IT485" s="48">
        <f t="shared" si="263"/>
        <v>0</v>
      </c>
      <c r="IU485" s="136"/>
      <c r="IV485" s="140"/>
      <c r="IW485" s="51"/>
      <c r="IX485" s="50"/>
      <c r="IY485" s="51"/>
      <c r="IZ485" s="50"/>
      <c r="JA485" s="129"/>
      <c r="JB485" s="50"/>
      <c r="JC485" s="51"/>
      <c r="JD485" s="50"/>
      <c r="JE485" s="51"/>
      <c r="JF485" s="50"/>
      <c r="JG485" s="51"/>
      <c r="JH485" s="52"/>
      <c r="JI485" s="48">
        <f t="shared" si="278"/>
        <v>0</v>
      </c>
      <c r="JJ485" s="136"/>
      <c r="JK485" s="140"/>
      <c r="JL485" s="51"/>
      <c r="JM485" s="50"/>
      <c r="JN485" s="51"/>
      <c r="JO485" s="52"/>
      <c r="JP485" s="48">
        <f t="shared" si="275"/>
        <v>0</v>
      </c>
      <c r="JQ485" s="51"/>
      <c r="JR485" s="52"/>
    </row>
    <row r="486" spans="1:278" s="112" customFormat="1" ht="15" hidden="1" customHeight="1" x14ac:dyDescent="0.3">
      <c r="A486" s="27"/>
      <c r="B486" s="37">
        <v>5835</v>
      </c>
      <c r="C486" s="30" t="s">
        <v>882</v>
      </c>
      <c r="D486" s="38">
        <v>2007</v>
      </c>
      <c r="E486" s="62">
        <f t="shared" si="268"/>
        <v>0</v>
      </c>
      <c r="F486" s="47" t="s">
        <v>509</v>
      </c>
      <c r="G486" s="47"/>
      <c r="H486" s="47" t="s">
        <v>510</v>
      </c>
      <c r="I486" s="47" t="s">
        <v>511</v>
      </c>
      <c r="J486" s="48">
        <f t="shared" si="264"/>
        <v>0</v>
      </c>
      <c r="K486" s="49"/>
      <c r="L486" s="50"/>
      <c r="M486" s="51"/>
      <c r="N486" s="50"/>
      <c r="O486" s="51"/>
      <c r="P486" s="52"/>
      <c r="Q486" s="48">
        <f t="shared" si="269"/>
        <v>0</v>
      </c>
      <c r="R486" s="49"/>
      <c r="S486" s="52"/>
      <c r="T486" s="48">
        <f t="shared" si="270"/>
        <v>0</v>
      </c>
      <c r="U486" s="49"/>
      <c r="V486" s="50"/>
      <c r="W486" s="51"/>
      <c r="X486" s="52"/>
      <c r="Y486" s="53">
        <f t="shared" si="282"/>
        <v>0</v>
      </c>
      <c r="Z486" s="148"/>
      <c r="AA486" s="55"/>
      <c r="AB486" s="148"/>
      <c r="AC486" s="55"/>
      <c r="AD486" s="148"/>
      <c r="AE486" s="55"/>
      <c r="AF486" s="148"/>
      <c r="AG486" s="55"/>
      <c r="AH486" s="148"/>
      <c r="AI486" s="55"/>
      <c r="AJ486" s="148"/>
      <c r="AK486" s="55"/>
      <c r="AL486" s="148"/>
      <c r="AM486" s="55"/>
      <c r="AN486" s="148"/>
      <c r="AO486" s="88"/>
      <c r="AP486" s="95">
        <f t="shared" si="271"/>
        <v>0</v>
      </c>
      <c r="AQ486" s="109"/>
      <c r="AR486" s="92"/>
      <c r="AS486" s="89"/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>
        <f t="shared" si="283"/>
        <v>0</v>
      </c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276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/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/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>
        <f t="shared" si="272"/>
        <v>0</v>
      </c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51"/>
      <c r="EP486" s="50"/>
      <c r="EQ486" s="51"/>
      <c r="ER486" s="50"/>
      <c r="ES486" s="50"/>
      <c r="ET486" s="50"/>
      <c r="EU486" s="50"/>
      <c r="EV486" s="50"/>
      <c r="EW486" s="51"/>
      <c r="EX486" s="52"/>
      <c r="EY486" s="53">
        <f t="shared" si="273"/>
        <v>0</v>
      </c>
      <c r="EZ486" s="51"/>
      <c r="FA486" s="50"/>
      <c r="FB486" s="51"/>
      <c r="FC486" s="52"/>
      <c r="FD486" s="53">
        <f t="shared" si="281"/>
        <v>0</v>
      </c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>
        <f t="shared" si="279"/>
        <v>0</v>
      </c>
      <c r="FR486" s="153"/>
      <c r="FS486" s="150"/>
      <c r="FT486" s="51"/>
      <c r="FU486" s="50"/>
      <c r="FV486" s="51"/>
      <c r="FW486" s="50"/>
      <c r="FX486" s="51"/>
      <c r="FY486" s="50"/>
      <c r="FZ486" s="51"/>
      <c r="GA486" s="50"/>
      <c r="GB486" s="51"/>
      <c r="GC486" s="52"/>
      <c r="GD486" s="53"/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/>
      <c r="GP486" s="136"/>
      <c r="GQ486" s="140"/>
      <c r="GR486" s="51"/>
      <c r="GS486" s="50"/>
      <c r="GT486" s="51"/>
      <c r="GU486" s="50"/>
      <c r="GV486" s="129"/>
      <c r="GW486" s="50"/>
      <c r="GX486" s="51"/>
      <c r="GY486" s="50"/>
      <c r="GZ486" s="51"/>
      <c r="HA486" s="50"/>
      <c r="HB486" s="51"/>
      <c r="HC486" s="52"/>
      <c r="HD486" s="48">
        <f t="shared" si="265"/>
        <v>0</v>
      </c>
      <c r="HE486" s="136"/>
      <c r="HF486" s="140"/>
      <c r="HG486" s="51"/>
      <c r="HH486" s="50"/>
      <c r="HI486" s="51"/>
      <c r="HJ486" s="50"/>
      <c r="HK486" s="129"/>
      <c r="HL486" s="50"/>
      <c r="HM486" s="51"/>
      <c r="HN486" s="50"/>
      <c r="HO486" s="51"/>
      <c r="HP486" s="50"/>
      <c r="HQ486" s="51"/>
      <c r="HR486" s="52"/>
      <c r="HS486" s="48">
        <f t="shared" si="277"/>
        <v>0</v>
      </c>
      <c r="HT486" s="136"/>
      <c r="HU486" s="140"/>
      <c r="HV486" s="51"/>
      <c r="HW486" s="50"/>
      <c r="HX486" s="51"/>
      <c r="HY486" s="50"/>
      <c r="HZ486" s="129"/>
      <c r="IA486" s="50"/>
      <c r="IB486" s="51"/>
      <c r="IC486" s="50"/>
      <c r="ID486" s="51"/>
      <c r="IE486" s="50"/>
      <c r="IF486" s="129"/>
      <c r="IG486" s="50"/>
      <c r="IH486" s="129"/>
      <c r="II486" s="50"/>
      <c r="IJ486" s="51"/>
      <c r="IK486" s="52"/>
      <c r="IL486" s="48">
        <f t="shared" si="280"/>
        <v>0</v>
      </c>
      <c r="IM486" s="136"/>
      <c r="IN486" s="140"/>
      <c r="IO486" s="51"/>
      <c r="IP486" s="52"/>
      <c r="IQ486" s="48">
        <f t="shared" si="274"/>
        <v>0</v>
      </c>
      <c r="IR486" s="51"/>
      <c r="IS486" s="52"/>
      <c r="IT486" s="48">
        <f t="shared" si="263"/>
        <v>0</v>
      </c>
      <c r="IU486" s="136"/>
      <c r="IV486" s="140"/>
      <c r="IW486" s="51"/>
      <c r="IX486" s="50"/>
      <c r="IY486" s="129"/>
      <c r="IZ486" s="50"/>
      <c r="JA486" s="129"/>
      <c r="JB486" s="50"/>
      <c r="JC486" s="51"/>
      <c r="JD486" s="50"/>
      <c r="JE486" s="51"/>
      <c r="JF486" s="50"/>
      <c r="JG486" s="51"/>
      <c r="JH486" s="52"/>
      <c r="JI486" s="48">
        <f t="shared" si="278"/>
        <v>0</v>
      </c>
      <c r="JJ486" s="136"/>
      <c r="JK486" s="140"/>
      <c r="JL486" s="129"/>
      <c r="JM486" s="50"/>
      <c r="JN486" s="51"/>
      <c r="JO486" s="52"/>
      <c r="JP486" s="48">
        <f t="shared" si="275"/>
        <v>0</v>
      </c>
      <c r="JQ486" s="51"/>
      <c r="JR486" s="52"/>
    </row>
    <row r="487" spans="1:278" s="112" customFormat="1" ht="15" hidden="1" customHeight="1" x14ac:dyDescent="0.3">
      <c r="A487" s="27"/>
      <c r="B487" s="37">
        <v>4415</v>
      </c>
      <c r="C487" s="30" t="s">
        <v>135</v>
      </c>
      <c r="D487" s="38">
        <v>2005</v>
      </c>
      <c r="E487" s="62">
        <f t="shared" si="268"/>
        <v>0</v>
      </c>
      <c r="F487" s="47"/>
      <c r="G487" s="47"/>
      <c r="H487" s="47"/>
      <c r="I487" s="47"/>
      <c r="J487" s="48">
        <f t="shared" si="264"/>
        <v>0</v>
      </c>
      <c r="K487" s="49"/>
      <c r="L487" s="50"/>
      <c r="M487" s="51"/>
      <c r="N487" s="50"/>
      <c r="O487" s="51"/>
      <c r="P487" s="52"/>
      <c r="Q487" s="48">
        <f t="shared" si="269"/>
        <v>0</v>
      </c>
      <c r="R487" s="49"/>
      <c r="S487" s="52"/>
      <c r="T487" s="48">
        <f t="shared" si="270"/>
        <v>0</v>
      </c>
      <c r="U487" s="49"/>
      <c r="V487" s="50"/>
      <c r="W487" s="51"/>
      <c r="X487" s="52"/>
      <c r="Y487" s="53">
        <f t="shared" si="282"/>
        <v>0</v>
      </c>
      <c r="Z487" s="148"/>
      <c r="AA487" s="55"/>
      <c r="AB487" s="148"/>
      <c r="AC487" s="55"/>
      <c r="AD487" s="148"/>
      <c r="AE487" s="55"/>
      <c r="AF487" s="148"/>
      <c r="AG487" s="55"/>
      <c r="AH487" s="148"/>
      <c r="AI487" s="55"/>
      <c r="AJ487" s="148"/>
      <c r="AK487" s="55"/>
      <c r="AL487" s="148"/>
      <c r="AM487" s="55"/>
      <c r="AN487" s="148"/>
      <c r="AO487" s="88"/>
      <c r="AP487" s="95">
        <f t="shared" si="271"/>
        <v>0</v>
      </c>
      <c r="AQ487" s="109"/>
      <c r="AR487" s="92"/>
      <c r="AS487" s="89">
        <f>AU487+AW487+AY487+BA487+BC487</f>
        <v>0</v>
      </c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>
        <f t="shared" si="283"/>
        <v>0</v>
      </c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276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>
        <f>CJ487+CL487+CN487+CP487+CR487+CT487</f>
        <v>0</v>
      </c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>
        <f>CW487+CY487+DA487+DC487+DE487</f>
        <v>0</v>
      </c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>
        <f t="shared" si="272"/>
        <v>0</v>
      </c>
      <c r="DG487" s="51"/>
      <c r="DH487" s="50"/>
      <c r="DI487" s="51"/>
      <c r="DJ487" s="50"/>
      <c r="DK487" s="51"/>
      <c r="DL487" s="52"/>
      <c r="DM487" s="53">
        <f>DO487+DQ487+DS487+DU487+DW487+DY487+EA487+EC487</f>
        <v>0</v>
      </c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>
        <f>EF487+EH487+EJ487+EL487+EN487+EP487+ER487+ET487+EV487+EX487</f>
        <v>0</v>
      </c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51"/>
      <c r="EP487" s="50"/>
      <c r="EQ487" s="51"/>
      <c r="ER487" s="50"/>
      <c r="ES487" s="50"/>
      <c r="ET487" s="50"/>
      <c r="EU487" s="50"/>
      <c r="EV487" s="50"/>
      <c r="EW487" s="51"/>
      <c r="EX487" s="52"/>
      <c r="EY487" s="53">
        <f t="shared" si="273"/>
        <v>0</v>
      </c>
      <c r="EZ487" s="51"/>
      <c r="FA487" s="50"/>
      <c r="FB487" s="51"/>
      <c r="FC487" s="52"/>
      <c r="FD487" s="53">
        <f t="shared" si="281"/>
        <v>0</v>
      </c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>
        <f t="shared" si="279"/>
        <v>0</v>
      </c>
      <c r="FR487" s="122"/>
      <c r="FS487" s="122"/>
      <c r="FT487" s="51"/>
      <c r="FU487" s="50"/>
      <c r="FV487" s="51"/>
      <c r="FW487" s="50"/>
      <c r="FX487" s="50"/>
      <c r="FY487" s="50"/>
      <c r="FZ487" s="50"/>
      <c r="GA487" s="50"/>
      <c r="GB487" s="51"/>
      <c r="GC487" s="52"/>
      <c r="GD487" s="53">
        <f>GF487+GH487+GJ487+GL487+GN487</f>
        <v>0</v>
      </c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>
        <f>GQ487+GS487+GU487+GW487+GY487+HA487+HC487</f>
        <v>0</v>
      </c>
      <c r="GP487" s="136"/>
      <c r="GQ487" s="140"/>
      <c r="GR487" s="51"/>
      <c r="GS487" s="50"/>
      <c r="GT487" s="51"/>
      <c r="GU487" s="50"/>
      <c r="GV487" s="129"/>
      <c r="GW487" s="50"/>
      <c r="GX487" s="51"/>
      <c r="GY487" s="50"/>
      <c r="GZ487" s="51"/>
      <c r="HA487" s="50"/>
      <c r="HB487" s="51"/>
      <c r="HC487" s="52"/>
      <c r="HD487" s="48">
        <f t="shared" si="265"/>
        <v>0</v>
      </c>
      <c r="HE487" s="136"/>
      <c r="HF487" s="140"/>
      <c r="HG487" s="51"/>
      <c r="HH487" s="50"/>
      <c r="HI487" s="51"/>
      <c r="HJ487" s="50"/>
      <c r="HK487" s="129"/>
      <c r="HL487" s="50"/>
      <c r="HM487" s="51"/>
      <c r="HN487" s="50"/>
      <c r="HO487" s="51"/>
      <c r="HP487" s="50"/>
      <c r="HQ487" s="51"/>
      <c r="HR487" s="52"/>
      <c r="HS487" s="48">
        <f t="shared" si="277"/>
        <v>0</v>
      </c>
      <c r="HT487" s="136"/>
      <c r="HU487" s="140"/>
      <c r="HV487" s="51"/>
      <c r="HW487" s="50"/>
      <c r="HX487" s="51"/>
      <c r="HY487" s="50"/>
      <c r="HZ487" s="129"/>
      <c r="IA487" s="50"/>
      <c r="IB487" s="51"/>
      <c r="IC487" s="50"/>
      <c r="ID487" s="51"/>
      <c r="IE487" s="50"/>
      <c r="IF487" s="129"/>
      <c r="IG487" s="50"/>
      <c r="IH487" s="129"/>
      <c r="II487" s="50"/>
      <c r="IJ487" s="51"/>
      <c r="IK487" s="52"/>
      <c r="IL487" s="48">
        <f t="shared" si="280"/>
        <v>0</v>
      </c>
      <c r="IM487" s="136"/>
      <c r="IN487" s="140"/>
      <c r="IO487" s="51"/>
      <c r="IP487" s="52"/>
      <c r="IQ487" s="48">
        <f t="shared" si="274"/>
        <v>0</v>
      </c>
      <c r="IR487" s="51"/>
      <c r="IS487" s="52"/>
      <c r="IT487" s="48">
        <f t="shared" si="263"/>
        <v>0</v>
      </c>
      <c r="IU487" s="136"/>
      <c r="IV487" s="140"/>
      <c r="IW487" s="51"/>
      <c r="IX487" s="50"/>
      <c r="IY487" s="129"/>
      <c r="IZ487" s="50"/>
      <c r="JA487" s="129"/>
      <c r="JB487" s="50"/>
      <c r="JC487" s="51"/>
      <c r="JD487" s="50"/>
      <c r="JE487" s="51"/>
      <c r="JF487" s="50"/>
      <c r="JG487" s="51"/>
      <c r="JH487" s="52"/>
      <c r="JI487" s="48">
        <f t="shared" si="278"/>
        <v>0</v>
      </c>
      <c r="JJ487" s="136"/>
      <c r="JK487" s="140"/>
      <c r="JL487" s="129"/>
      <c r="JM487" s="50"/>
      <c r="JN487" s="51"/>
      <c r="JO487" s="52"/>
      <c r="JP487" s="48">
        <f t="shared" si="275"/>
        <v>0</v>
      </c>
      <c r="JQ487" s="51"/>
      <c r="JR487" s="52"/>
    </row>
    <row r="488" spans="1:278" s="112" customFormat="1" ht="15" hidden="1" customHeight="1" x14ac:dyDescent="0.3">
      <c r="A488" s="27"/>
      <c r="B488" s="37">
        <v>4742</v>
      </c>
      <c r="C488" s="30" t="s">
        <v>113</v>
      </c>
      <c r="D488" s="39">
        <v>2003</v>
      </c>
      <c r="E488" s="62">
        <f t="shared" si="268"/>
        <v>0</v>
      </c>
      <c r="F488" s="47"/>
      <c r="G488" s="47"/>
      <c r="H488" s="47"/>
      <c r="I488" s="47"/>
      <c r="J488" s="48">
        <f t="shared" si="264"/>
        <v>0</v>
      </c>
      <c r="K488" s="49"/>
      <c r="L488" s="50"/>
      <c r="M488" s="51"/>
      <c r="N488" s="50"/>
      <c r="O488" s="51"/>
      <c r="P488" s="52"/>
      <c r="Q488" s="48">
        <f t="shared" si="269"/>
        <v>0</v>
      </c>
      <c r="R488" s="49"/>
      <c r="S488" s="52"/>
      <c r="T488" s="48">
        <f t="shared" si="270"/>
        <v>0</v>
      </c>
      <c r="U488" s="49"/>
      <c r="V488" s="50"/>
      <c r="W488" s="51"/>
      <c r="X488" s="52"/>
      <c r="Y488" s="53">
        <f t="shared" si="282"/>
        <v>0</v>
      </c>
      <c r="Z488" s="148"/>
      <c r="AA488" s="55"/>
      <c r="AB488" s="148"/>
      <c r="AC488" s="55"/>
      <c r="AD488" s="148"/>
      <c r="AE488" s="55"/>
      <c r="AF488" s="148"/>
      <c r="AG488" s="55"/>
      <c r="AH488" s="148"/>
      <c r="AI488" s="55"/>
      <c r="AJ488" s="148"/>
      <c r="AK488" s="55"/>
      <c r="AL488" s="148"/>
      <c r="AM488" s="55"/>
      <c r="AN488" s="148"/>
      <c r="AO488" s="88"/>
      <c r="AP488" s="95">
        <f t="shared" si="271"/>
        <v>0</v>
      </c>
      <c r="AQ488" s="109"/>
      <c r="AR488" s="92"/>
      <c r="AS488" s="89">
        <f>AU488+AW488+AY488+BA488+BC488</f>
        <v>0</v>
      </c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>
        <f t="shared" si="283"/>
        <v>0</v>
      </c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276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>
        <f>CJ488+CL488+CN488+CP488+CR488+CT488</f>
        <v>0</v>
      </c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>
        <f>CW488+CY488+DA488+DC488+DE488</f>
        <v>0</v>
      </c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>
        <f t="shared" si="272"/>
        <v>0</v>
      </c>
      <c r="DG488" s="51"/>
      <c r="DH488" s="50"/>
      <c r="DI488" s="51"/>
      <c r="DJ488" s="50"/>
      <c r="DK488" s="51"/>
      <c r="DL488" s="52"/>
      <c r="DM488" s="53">
        <f>DO488+DQ488+DS488+DU488+DW488+DY488+EA488+EC488</f>
        <v>0</v>
      </c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>
        <f>EF488+EH488+EJ488+EL488+EN488+EP488+ER488+ET488+EV488+EX488</f>
        <v>0</v>
      </c>
      <c r="EE488" s="51"/>
      <c r="EF488" s="50"/>
      <c r="EG488" s="51"/>
      <c r="EH488" s="50"/>
      <c r="EI488" s="51"/>
      <c r="EJ488" s="50"/>
      <c r="EK488" s="51"/>
      <c r="EL488" s="50"/>
      <c r="EM488" s="51"/>
      <c r="EN488" s="50"/>
      <c r="EO488" s="51"/>
      <c r="EP488" s="50"/>
      <c r="EQ488" s="51"/>
      <c r="ER488" s="50"/>
      <c r="ES488" s="50"/>
      <c r="ET488" s="50"/>
      <c r="EU488" s="50"/>
      <c r="EV488" s="50"/>
      <c r="EW488" s="51"/>
      <c r="EX488" s="52"/>
      <c r="EY488" s="53">
        <f t="shared" si="273"/>
        <v>0</v>
      </c>
      <c r="EZ488" s="51"/>
      <c r="FA488" s="50"/>
      <c r="FB488" s="51"/>
      <c r="FC488" s="52"/>
      <c r="FD488" s="53">
        <f t="shared" si="281"/>
        <v>0</v>
      </c>
      <c r="FE488" s="51"/>
      <c r="FF488" s="50"/>
      <c r="FG488" s="51"/>
      <c r="FH488" s="50"/>
      <c r="FI488" s="51"/>
      <c r="FJ488" s="50"/>
      <c r="FK488" s="51"/>
      <c r="FL488" s="50"/>
      <c r="FM488" s="51"/>
      <c r="FN488" s="50"/>
      <c r="FO488" s="51"/>
      <c r="FP488" s="52"/>
      <c r="FQ488" s="53">
        <f t="shared" si="279"/>
        <v>0</v>
      </c>
      <c r="FR488" s="122"/>
      <c r="FS488" s="122"/>
      <c r="FT488" s="51"/>
      <c r="FU488" s="50"/>
      <c r="FV488" s="51"/>
      <c r="FW488" s="50"/>
      <c r="FX488" s="50"/>
      <c r="FY488" s="50"/>
      <c r="FZ488" s="50"/>
      <c r="GA488" s="50"/>
      <c r="GB488" s="51"/>
      <c r="GC488" s="52"/>
      <c r="GD488" s="53">
        <f>GF488+GH488+GJ488+GL488+GN488</f>
        <v>0</v>
      </c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>
        <f>GQ488+GS488+GU488+GW488+GY488+HA488+HC488</f>
        <v>0</v>
      </c>
      <c r="GP488" s="136"/>
      <c r="GQ488" s="140"/>
      <c r="GR488" s="51"/>
      <c r="GS488" s="50"/>
      <c r="GT488" s="51"/>
      <c r="GU488" s="50"/>
      <c r="GV488" s="129"/>
      <c r="GW488" s="50"/>
      <c r="GX488" s="51"/>
      <c r="GY488" s="50"/>
      <c r="GZ488" s="51"/>
      <c r="HA488" s="50"/>
      <c r="HB488" s="51"/>
      <c r="HC488" s="52"/>
      <c r="HD488" s="48">
        <f t="shared" si="265"/>
        <v>0</v>
      </c>
      <c r="HE488" s="136"/>
      <c r="HF488" s="140"/>
      <c r="HG488" s="51"/>
      <c r="HH488" s="50"/>
      <c r="HI488" s="51"/>
      <c r="HJ488" s="50"/>
      <c r="HK488" s="129"/>
      <c r="HL488" s="50"/>
      <c r="HM488" s="51"/>
      <c r="HN488" s="50"/>
      <c r="HO488" s="51"/>
      <c r="HP488" s="50"/>
      <c r="HQ488" s="51"/>
      <c r="HR488" s="52"/>
      <c r="HS488" s="48">
        <f t="shared" si="277"/>
        <v>0</v>
      </c>
      <c r="HT488" s="136"/>
      <c r="HU488" s="140"/>
      <c r="HV488" s="51"/>
      <c r="HW488" s="50"/>
      <c r="HX488" s="51"/>
      <c r="HY488" s="50"/>
      <c r="HZ488" s="129"/>
      <c r="IA488" s="50"/>
      <c r="IB488" s="51"/>
      <c r="IC488" s="50"/>
      <c r="ID488" s="51"/>
      <c r="IE488" s="50"/>
      <c r="IF488" s="129"/>
      <c r="IG488" s="50"/>
      <c r="IH488" s="129"/>
      <c r="II488" s="50"/>
      <c r="IJ488" s="51"/>
      <c r="IK488" s="52"/>
      <c r="IL488" s="48">
        <f t="shared" si="280"/>
        <v>0</v>
      </c>
      <c r="IM488" s="136"/>
      <c r="IN488" s="140"/>
      <c r="IO488" s="51"/>
      <c r="IP488" s="52"/>
      <c r="IQ488" s="48">
        <f t="shared" si="274"/>
        <v>0</v>
      </c>
      <c r="IR488" s="51"/>
      <c r="IS488" s="52"/>
      <c r="IT488" s="48">
        <f t="shared" si="263"/>
        <v>0</v>
      </c>
      <c r="IU488" s="136"/>
      <c r="IV488" s="140"/>
      <c r="IW488" s="51"/>
      <c r="IX488" s="50"/>
      <c r="IY488" s="129"/>
      <c r="IZ488" s="50"/>
      <c r="JA488" s="129"/>
      <c r="JB488" s="50"/>
      <c r="JC488" s="51"/>
      <c r="JD488" s="50"/>
      <c r="JE488" s="51"/>
      <c r="JF488" s="50"/>
      <c r="JG488" s="51"/>
      <c r="JH488" s="52"/>
      <c r="JI488" s="48">
        <f t="shared" si="278"/>
        <v>0</v>
      </c>
      <c r="JJ488" s="136"/>
      <c r="JK488" s="140"/>
      <c r="JL488" s="129"/>
      <c r="JM488" s="50"/>
      <c r="JN488" s="51"/>
      <c r="JO488" s="52"/>
      <c r="JP488" s="48">
        <f t="shared" si="275"/>
        <v>0</v>
      </c>
      <c r="JQ488" s="51"/>
      <c r="JR488" s="52"/>
    </row>
    <row r="489" spans="1:278" s="112" customFormat="1" ht="15" hidden="1" customHeight="1" x14ac:dyDescent="0.3">
      <c r="A489" s="27"/>
      <c r="B489" s="37">
        <v>3191</v>
      </c>
      <c r="C489" s="30" t="s">
        <v>362</v>
      </c>
      <c r="D489" s="38">
        <v>2002</v>
      </c>
      <c r="E489" s="62">
        <f t="shared" si="268"/>
        <v>0</v>
      </c>
      <c r="F489" s="47"/>
      <c r="G489" s="47"/>
      <c r="H489" s="47"/>
      <c r="I489" s="47"/>
      <c r="J489" s="48">
        <f t="shared" si="264"/>
        <v>0</v>
      </c>
      <c r="K489" s="49"/>
      <c r="L489" s="50"/>
      <c r="M489" s="51"/>
      <c r="N489" s="50"/>
      <c r="O489" s="51"/>
      <c r="P489" s="52"/>
      <c r="Q489" s="48">
        <f t="shared" si="269"/>
        <v>0</v>
      </c>
      <c r="R489" s="49"/>
      <c r="S489" s="52"/>
      <c r="T489" s="48">
        <f t="shared" si="270"/>
        <v>0</v>
      </c>
      <c r="U489" s="49"/>
      <c r="V489" s="50"/>
      <c r="W489" s="51"/>
      <c r="X489" s="52"/>
      <c r="Y489" s="53">
        <f t="shared" si="282"/>
        <v>0</v>
      </c>
      <c r="Z489" s="148"/>
      <c r="AA489" s="55"/>
      <c r="AB489" s="148"/>
      <c r="AC489" s="55"/>
      <c r="AD489" s="148"/>
      <c r="AE489" s="55"/>
      <c r="AF489" s="148"/>
      <c r="AG489" s="55"/>
      <c r="AH489" s="148"/>
      <c r="AI489" s="55"/>
      <c r="AJ489" s="148"/>
      <c r="AK489" s="55"/>
      <c r="AL489" s="148"/>
      <c r="AM489" s="55"/>
      <c r="AN489" s="148"/>
      <c r="AO489" s="88"/>
      <c r="AP489" s="95">
        <f t="shared" si="271"/>
        <v>0</v>
      </c>
      <c r="AQ489" s="109"/>
      <c r="AR489" s="92"/>
      <c r="AS489" s="89">
        <f>AU489+AW489+AY489+BA489+BC489</f>
        <v>0</v>
      </c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>
        <f t="shared" si="283"/>
        <v>0</v>
      </c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276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>
        <f>CJ489+CL489+CN489+CP489+CR489+CT489</f>
        <v>0</v>
      </c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>
        <f>CW489+CY489+DA489+DC489+DE489</f>
        <v>0</v>
      </c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>
        <f t="shared" si="272"/>
        <v>0</v>
      </c>
      <c r="DG489" s="51"/>
      <c r="DH489" s="50"/>
      <c r="DI489" s="51"/>
      <c r="DJ489" s="50"/>
      <c r="DK489" s="51"/>
      <c r="DL489" s="52"/>
      <c r="DM489" s="53">
        <f>DO489+DQ489+DS489+DU489+DW489+DY489+EA489+EC489</f>
        <v>0</v>
      </c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>
        <f>EF489+EH489+EJ489+EL489+EN489+EP489+ER489+ET489+EV489+EX489</f>
        <v>0</v>
      </c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0"/>
      <c r="ET489" s="50"/>
      <c r="EU489" s="50"/>
      <c r="EV489" s="50"/>
      <c r="EW489" s="51"/>
      <c r="EX489" s="52"/>
      <c r="EY489" s="53">
        <f t="shared" si="273"/>
        <v>0</v>
      </c>
      <c r="EZ489" s="51"/>
      <c r="FA489" s="50"/>
      <c r="FB489" s="51"/>
      <c r="FC489" s="52"/>
      <c r="FD489" s="53">
        <f t="shared" si="281"/>
        <v>0</v>
      </c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>
        <f t="shared" si="279"/>
        <v>0</v>
      </c>
      <c r="FR489" s="122"/>
      <c r="FS489" s="122"/>
      <c r="FT489" s="51"/>
      <c r="FU489" s="50"/>
      <c r="FV489" s="51"/>
      <c r="FW489" s="50"/>
      <c r="FX489" s="50"/>
      <c r="FY489" s="50"/>
      <c r="FZ489" s="50"/>
      <c r="GA489" s="50"/>
      <c r="GB489" s="51"/>
      <c r="GC489" s="52"/>
      <c r="GD489" s="53">
        <f>GF489+GH489+GJ489+GL489+GN489</f>
        <v>0</v>
      </c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>
        <f>GQ489+GS489+GU489+GW489+GY489+HA489+HC489</f>
        <v>0</v>
      </c>
      <c r="GP489" s="136"/>
      <c r="GQ489" s="140"/>
      <c r="GR489" s="51"/>
      <c r="GS489" s="50"/>
      <c r="GT489" s="51"/>
      <c r="GU489" s="50"/>
      <c r="GV489" s="129"/>
      <c r="GW489" s="50"/>
      <c r="GX489" s="51"/>
      <c r="GY489" s="50"/>
      <c r="GZ489" s="51"/>
      <c r="HA489" s="50"/>
      <c r="HB489" s="51"/>
      <c r="HC489" s="52"/>
      <c r="HD489" s="48">
        <f t="shared" si="265"/>
        <v>0</v>
      </c>
      <c r="HE489" s="136"/>
      <c r="HF489" s="140"/>
      <c r="HG489" s="51"/>
      <c r="HH489" s="50"/>
      <c r="HI489" s="51"/>
      <c r="HJ489" s="50"/>
      <c r="HK489" s="129"/>
      <c r="HL489" s="50"/>
      <c r="HM489" s="51"/>
      <c r="HN489" s="50"/>
      <c r="HO489" s="51"/>
      <c r="HP489" s="50"/>
      <c r="HQ489" s="51"/>
      <c r="HR489" s="52"/>
      <c r="HS489" s="48">
        <f t="shared" si="277"/>
        <v>0</v>
      </c>
      <c r="HT489" s="136"/>
      <c r="HU489" s="140"/>
      <c r="HV489" s="51"/>
      <c r="HW489" s="50"/>
      <c r="HX489" s="51"/>
      <c r="HY489" s="50"/>
      <c r="HZ489" s="129"/>
      <c r="IA489" s="50"/>
      <c r="IB489" s="51"/>
      <c r="IC489" s="50"/>
      <c r="ID489" s="51"/>
      <c r="IE489" s="50"/>
      <c r="IF489" s="129"/>
      <c r="IG489" s="50"/>
      <c r="IH489" s="129"/>
      <c r="II489" s="50"/>
      <c r="IJ489" s="51"/>
      <c r="IK489" s="52"/>
      <c r="IL489" s="48">
        <f t="shared" si="280"/>
        <v>0</v>
      </c>
      <c r="IM489" s="136"/>
      <c r="IN489" s="140"/>
      <c r="IO489" s="51"/>
      <c r="IP489" s="52"/>
      <c r="IQ489" s="48">
        <f t="shared" si="274"/>
        <v>0</v>
      </c>
      <c r="IR489" s="51"/>
      <c r="IS489" s="52"/>
      <c r="IT489" s="48">
        <f t="shared" si="263"/>
        <v>0</v>
      </c>
      <c r="IU489" s="136"/>
      <c r="IV489" s="140"/>
      <c r="IW489" s="51"/>
      <c r="IX489" s="50"/>
      <c r="IY489" s="129"/>
      <c r="IZ489" s="50"/>
      <c r="JA489" s="129"/>
      <c r="JB489" s="50"/>
      <c r="JC489" s="51"/>
      <c r="JD489" s="50"/>
      <c r="JE489" s="51"/>
      <c r="JF489" s="50"/>
      <c r="JG489" s="51"/>
      <c r="JH489" s="52"/>
      <c r="JI489" s="48">
        <f t="shared" si="278"/>
        <v>0</v>
      </c>
      <c r="JJ489" s="136"/>
      <c r="JK489" s="140"/>
      <c r="JL489" s="129"/>
      <c r="JM489" s="50"/>
      <c r="JN489" s="51"/>
      <c r="JO489" s="52"/>
      <c r="JP489" s="48">
        <f t="shared" si="275"/>
        <v>0</v>
      </c>
      <c r="JQ489" s="51"/>
      <c r="JR489" s="52"/>
    </row>
    <row r="490" spans="1:278" s="112" customFormat="1" ht="15" hidden="1" customHeight="1" x14ac:dyDescent="0.3">
      <c r="A490" s="27"/>
      <c r="B490" s="37">
        <v>5169</v>
      </c>
      <c r="C490" s="30" t="s">
        <v>360</v>
      </c>
      <c r="D490" s="38">
        <v>2005</v>
      </c>
      <c r="E490" s="62">
        <f t="shared" si="268"/>
        <v>0</v>
      </c>
      <c r="F490" s="47" t="s">
        <v>411</v>
      </c>
      <c r="G490" s="47"/>
      <c r="H490" s="47" t="s">
        <v>867</v>
      </c>
      <c r="I490" s="47"/>
      <c r="J490" s="48">
        <f t="shared" si="264"/>
        <v>0</v>
      </c>
      <c r="K490" s="49"/>
      <c r="L490" s="50"/>
      <c r="M490" s="51"/>
      <c r="N490" s="50"/>
      <c r="O490" s="51"/>
      <c r="P490" s="52"/>
      <c r="Q490" s="48">
        <f t="shared" si="269"/>
        <v>0</v>
      </c>
      <c r="R490" s="49"/>
      <c r="S490" s="52"/>
      <c r="T490" s="48">
        <f t="shared" si="270"/>
        <v>0</v>
      </c>
      <c r="U490" s="49"/>
      <c r="V490" s="50"/>
      <c r="W490" s="51"/>
      <c r="X490" s="52"/>
      <c r="Y490" s="53">
        <f t="shared" si="282"/>
        <v>0</v>
      </c>
      <c r="Z490" s="148"/>
      <c r="AA490" s="55"/>
      <c r="AB490" s="148"/>
      <c r="AC490" s="55"/>
      <c r="AD490" s="148"/>
      <c r="AE490" s="55"/>
      <c r="AF490" s="148"/>
      <c r="AG490" s="55"/>
      <c r="AH490" s="148"/>
      <c r="AI490" s="55"/>
      <c r="AJ490" s="148"/>
      <c r="AK490" s="55"/>
      <c r="AL490" s="148"/>
      <c r="AM490" s="55"/>
      <c r="AN490" s="148"/>
      <c r="AO490" s="88"/>
      <c r="AP490" s="95">
        <f t="shared" si="271"/>
        <v>0</v>
      </c>
      <c r="AQ490" s="109"/>
      <c r="AR490" s="92"/>
      <c r="AS490" s="89">
        <f>AU490+AW490+AY490+BA490+BC490</f>
        <v>0</v>
      </c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>
        <f t="shared" si="283"/>
        <v>0</v>
      </c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276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>
        <f>CJ490+CL490+CN490+CP490+CR490+CT490</f>
        <v>0</v>
      </c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>
        <f>CW490+CY490+DA490+DC490+DE490</f>
        <v>0</v>
      </c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>
        <f t="shared" si="272"/>
        <v>0</v>
      </c>
      <c r="DG490" s="51"/>
      <c r="DH490" s="50"/>
      <c r="DI490" s="51"/>
      <c r="DJ490" s="50"/>
      <c r="DK490" s="51"/>
      <c r="DL490" s="52"/>
      <c r="DM490" s="53">
        <f>DO490+DQ490+DS490+DU490+DW490+DY490+EA490+EC490</f>
        <v>0</v>
      </c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>
        <f>EF490+EH490+EJ490+EL490+EN490+EP490+ER490+ET490+EV490+EX490</f>
        <v>0</v>
      </c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0"/>
      <c r="ET490" s="50"/>
      <c r="EU490" s="50"/>
      <c r="EV490" s="50"/>
      <c r="EW490" s="51"/>
      <c r="EX490" s="52"/>
      <c r="EY490" s="53">
        <f t="shared" si="273"/>
        <v>0</v>
      </c>
      <c r="EZ490" s="51"/>
      <c r="FA490" s="50"/>
      <c r="FB490" s="51"/>
      <c r="FC490" s="52"/>
      <c r="FD490" s="53">
        <f t="shared" si="281"/>
        <v>0</v>
      </c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>
        <f t="shared" si="279"/>
        <v>0</v>
      </c>
      <c r="FR490" s="122"/>
      <c r="FS490" s="122"/>
      <c r="FT490" s="51"/>
      <c r="FU490" s="50"/>
      <c r="FV490" s="51"/>
      <c r="FW490" s="50"/>
      <c r="FX490" s="50"/>
      <c r="FY490" s="50"/>
      <c r="FZ490" s="50"/>
      <c r="GA490" s="50"/>
      <c r="GB490" s="51"/>
      <c r="GC490" s="52"/>
      <c r="GD490" s="53">
        <f>GF490+GH490+GJ490+GN490</f>
        <v>0</v>
      </c>
      <c r="GE490" s="51"/>
      <c r="GF490" s="50"/>
      <c r="GG490" s="51"/>
      <c r="GH490" s="50"/>
      <c r="GI490" s="51"/>
      <c r="GJ490" s="50"/>
      <c r="GK490" s="18">
        <v>7</v>
      </c>
      <c r="GL490" s="18" t="s">
        <v>65</v>
      </c>
      <c r="GM490" s="51"/>
      <c r="GN490" s="52"/>
      <c r="GO490" s="48">
        <f>GQ490+GS490+GU490+GW490+GY490+HA490+HC490</f>
        <v>0</v>
      </c>
      <c r="GP490" s="136"/>
      <c r="GQ490" s="140"/>
      <c r="GR490" s="51"/>
      <c r="GS490" s="50"/>
      <c r="GT490" s="51"/>
      <c r="GU490" s="50"/>
      <c r="GV490" s="129"/>
      <c r="GW490" s="50"/>
      <c r="GX490" s="51"/>
      <c r="GY490" s="50"/>
      <c r="GZ490" s="51"/>
      <c r="HA490" s="50"/>
      <c r="HB490" s="51"/>
      <c r="HC490" s="52"/>
      <c r="HD490" s="48">
        <f t="shared" si="265"/>
        <v>0</v>
      </c>
      <c r="HE490" s="136"/>
      <c r="HF490" s="140"/>
      <c r="HG490" s="51"/>
      <c r="HH490" s="50"/>
      <c r="HI490" s="51"/>
      <c r="HJ490" s="50"/>
      <c r="HK490" s="129"/>
      <c r="HL490" s="50"/>
      <c r="HM490" s="51"/>
      <c r="HN490" s="50"/>
      <c r="HO490" s="51"/>
      <c r="HP490" s="50"/>
      <c r="HQ490" s="51"/>
      <c r="HR490" s="52"/>
      <c r="HS490" s="48">
        <f t="shared" si="277"/>
        <v>0</v>
      </c>
      <c r="HT490" s="136"/>
      <c r="HU490" s="140"/>
      <c r="HV490" s="51"/>
      <c r="HW490" s="50"/>
      <c r="HX490" s="51"/>
      <c r="HY490" s="50"/>
      <c r="HZ490" s="129"/>
      <c r="IA490" s="50"/>
      <c r="IB490" s="51"/>
      <c r="IC490" s="50"/>
      <c r="ID490" s="51"/>
      <c r="IE490" s="50"/>
      <c r="IF490" s="129"/>
      <c r="IG490" s="50"/>
      <c r="IH490" s="129"/>
      <c r="II490" s="50"/>
      <c r="IJ490" s="51"/>
      <c r="IK490" s="52"/>
      <c r="IL490" s="48">
        <f t="shared" si="280"/>
        <v>0</v>
      </c>
      <c r="IM490" s="136"/>
      <c r="IN490" s="140"/>
      <c r="IO490" s="51"/>
      <c r="IP490" s="52"/>
      <c r="IQ490" s="48">
        <f t="shared" si="274"/>
        <v>0</v>
      </c>
      <c r="IR490" s="51"/>
      <c r="IS490" s="52"/>
      <c r="IT490" s="48">
        <f t="shared" si="263"/>
        <v>0</v>
      </c>
      <c r="IU490" s="136"/>
      <c r="IV490" s="140"/>
      <c r="IW490" s="51"/>
      <c r="IX490" s="50"/>
      <c r="IY490" s="129"/>
      <c r="IZ490" s="50"/>
      <c r="JA490" s="129"/>
      <c r="JB490" s="50"/>
      <c r="JC490" s="51"/>
      <c r="JD490" s="50"/>
      <c r="JE490" s="51"/>
      <c r="JF490" s="50"/>
      <c r="JG490" s="51"/>
      <c r="JH490" s="52"/>
      <c r="JI490" s="48">
        <f t="shared" si="278"/>
        <v>0</v>
      </c>
      <c r="JJ490" s="136"/>
      <c r="JK490" s="140"/>
      <c r="JL490" s="129"/>
      <c r="JM490" s="50"/>
      <c r="JN490" s="51"/>
      <c r="JO490" s="52"/>
      <c r="JP490" s="48">
        <f t="shared" si="275"/>
        <v>0</v>
      </c>
      <c r="JQ490" s="51"/>
      <c r="JR490" s="52"/>
    </row>
    <row r="491" spans="1:278" s="112" customFormat="1" ht="15" hidden="1" customHeight="1" x14ac:dyDescent="0.3">
      <c r="A491" s="27"/>
      <c r="B491" s="37">
        <v>5148</v>
      </c>
      <c r="C491" s="30" t="s">
        <v>128</v>
      </c>
      <c r="D491" s="38">
        <v>2006</v>
      </c>
      <c r="E491" s="62">
        <f t="shared" si="268"/>
        <v>0</v>
      </c>
      <c r="F491" s="47"/>
      <c r="G491" s="47"/>
      <c r="H491" s="47"/>
      <c r="I491" s="47"/>
      <c r="J491" s="48">
        <f t="shared" si="264"/>
        <v>0</v>
      </c>
      <c r="K491" s="49"/>
      <c r="L491" s="50"/>
      <c r="M491" s="51"/>
      <c r="N491" s="50"/>
      <c r="O491" s="51"/>
      <c r="P491" s="52"/>
      <c r="Q491" s="48">
        <f t="shared" si="269"/>
        <v>0</v>
      </c>
      <c r="R491" s="49"/>
      <c r="S491" s="52"/>
      <c r="T491" s="48">
        <f t="shared" si="270"/>
        <v>0</v>
      </c>
      <c r="U491" s="49"/>
      <c r="V491" s="50"/>
      <c r="W491" s="51"/>
      <c r="X491" s="52"/>
      <c r="Y491" s="53">
        <f t="shared" si="282"/>
        <v>0</v>
      </c>
      <c r="Z491" s="148"/>
      <c r="AA491" s="55"/>
      <c r="AB491" s="148"/>
      <c r="AC491" s="55"/>
      <c r="AD491" s="148"/>
      <c r="AE491" s="55"/>
      <c r="AF491" s="148"/>
      <c r="AG491" s="55"/>
      <c r="AH491" s="148"/>
      <c r="AI491" s="55"/>
      <c r="AJ491" s="148"/>
      <c r="AK491" s="55"/>
      <c r="AL491" s="148"/>
      <c r="AM491" s="55"/>
      <c r="AN491" s="148"/>
      <c r="AO491" s="88"/>
      <c r="AP491" s="95">
        <f t="shared" si="271"/>
        <v>0</v>
      </c>
      <c r="AQ491" s="109"/>
      <c r="AR491" s="92"/>
      <c r="AS491" s="89">
        <f>AU491+AW491+AY491+BA491+BC491</f>
        <v>0</v>
      </c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>
        <f t="shared" si="283"/>
        <v>0</v>
      </c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ref="BQ491:BQ522" si="284">BS491+BU491+BW491+BY491+CA491+CC491+CE491+CG491</f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>
        <f>CJ491+CL491+CN491+CP491+CR491+CT491</f>
        <v>0</v>
      </c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>
        <f>CW491+CY491+DA491+DC491+DE491</f>
        <v>0</v>
      </c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>
        <f t="shared" si="272"/>
        <v>0</v>
      </c>
      <c r="DG491" s="51"/>
      <c r="DH491" s="50"/>
      <c r="DI491" s="51"/>
      <c r="DJ491" s="50"/>
      <c r="DK491" s="51"/>
      <c r="DL491" s="52"/>
      <c r="DM491" s="53">
        <f>DO491+DQ491+DS491+DU491+DW491+DY491+EA491+EC491</f>
        <v>0</v>
      </c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>
        <f>EF491+EH491+EJ491+EL491+EN491+EP491+ER491+ET491+EV491+EX491</f>
        <v>0</v>
      </c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51"/>
      <c r="EP491" s="50"/>
      <c r="EQ491" s="51"/>
      <c r="ER491" s="50"/>
      <c r="ES491" s="50"/>
      <c r="ET491" s="50"/>
      <c r="EU491" s="50"/>
      <c r="EV491" s="50"/>
      <c r="EW491" s="51"/>
      <c r="EX491" s="52"/>
      <c r="EY491" s="53">
        <f t="shared" si="273"/>
        <v>0</v>
      </c>
      <c r="EZ491" s="51"/>
      <c r="FA491" s="50"/>
      <c r="FB491" s="51"/>
      <c r="FC491" s="52"/>
      <c r="FD491" s="53">
        <f t="shared" si="281"/>
        <v>0</v>
      </c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>
        <f t="shared" si="279"/>
        <v>0</v>
      </c>
      <c r="FR491" s="122"/>
      <c r="FS491" s="122"/>
      <c r="FT491" s="51"/>
      <c r="FU491" s="50"/>
      <c r="FV491" s="51"/>
      <c r="FW491" s="50"/>
      <c r="FX491" s="50"/>
      <c r="FY491" s="50"/>
      <c r="FZ491" s="50"/>
      <c r="GA491" s="50"/>
      <c r="GB491" s="51"/>
      <c r="GC491" s="52"/>
      <c r="GD491" s="53">
        <f>GF491+GH491+GJ491+GL491+GN491</f>
        <v>0</v>
      </c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>
        <f>GQ491+GS491+GU491+GW491+GY491+HA491+HC491</f>
        <v>0</v>
      </c>
      <c r="GP491" s="136"/>
      <c r="GQ491" s="140"/>
      <c r="GR491" s="51"/>
      <c r="GS491" s="50"/>
      <c r="GT491" s="51"/>
      <c r="GU491" s="50"/>
      <c r="GV491" s="129"/>
      <c r="GW491" s="50"/>
      <c r="GX491" s="51"/>
      <c r="GY491" s="50"/>
      <c r="GZ491" s="51"/>
      <c r="HA491" s="50"/>
      <c r="HB491" s="51"/>
      <c r="HC491" s="52"/>
      <c r="HD491" s="48">
        <f t="shared" si="265"/>
        <v>0</v>
      </c>
      <c r="HE491" s="136"/>
      <c r="HF491" s="140"/>
      <c r="HG491" s="51"/>
      <c r="HH491" s="50"/>
      <c r="HI491" s="51"/>
      <c r="HJ491" s="50"/>
      <c r="HK491" s="129"/>
      <c r="HL491" s="50"/>
      <c r="HM491" s="51"/>
      <c r="HN491" s="50"/>
      <c r="HO491" s="51"/>
      <c r="HP491" s="50"/>
      <c r="HQ491" s="51"/>
      <c r="HR491" s="52"/>
      <c r="HS491" s="48">
        <f t="shared" si="277"/>
        <v>0</v>
      </c>
      <c r="HT491" s="136"/>
      <c r="HU491" s="140"/>
      <c r="HV491" s="51"/>
      <c r="HW491" s="50"/>
      <c r="HX491" s="51"/>
      <c r="HY491" s="50"/>
      <c r="HZ491" s="129"/>
      <c r="IA491" s="50"/>
      <c r="IB491" s="51"/>
      <c r="IC491" s="50"/>
      <c r="ID491" s="51"/>
      <c r="IE491" s="50"/>
      <c r="IF491" s="129"/>
      <c r="IG491" s="50"/>
      <c r="IH491" s="129"/>
      <c r="II491" s="50"/>
      <c r="IJ491" s="51"/>
      <c r="IK491" s="52"/>
      <c r="IL491" s="48">
        <f t="shared" si="280"/>
        <v>0</v>
      </c>
      <c r="IM491" s="136"/>
      <c r="IN491" s="140"/>
      <c r="IO491" s="51"/>
      <c r="IP491" s="52"/>
      <c r="IQ491" s="48">
        <f t="shared" si="274"/>
        <v>0</v>
      </c>
      <c r="IR491" s="51"/>
      <c r="IS491" s="52"/>
      <c r="IT491" s="48">
        <f t="shared" si="263"/>
        <v>0</v>
      </c>
      <c r="IU491" s="136"/>
      <c r="IV491" s="140"/>
      <c r="IW491" s="51"/>
      <c r="IX491" s="50"/>
      <c r="IY491" s="129"/>
      <c r="IZ491" s="50"/>
      <c r="JA491" s="129"/>
      <c r="JB491" s="50"/>
      <c r="JC491" s="51"/>
      <c r="JD491" s="50"/>
      <c r="JE491" s="51"/>
      <c r="JF491" s="50"/>
      <c r="JG491" s="51"/>
      <c r="JH491" s="52"/>
      <c r="JI491" s="48">
        <f t="shared" si="278"/>
        <v>0</v>
      </c>
      <c r="JJ491" s="136"/>
      <c r="JK491" s="140"/>
      <c r="JL491" s="129"/>
      <c r="JM491" s="50"/>
      <c r="JN491" s="51"/>
      <c r="JO491" s="52"/>
      <c r="JP491" s="48">
        <f t="shared" si="275"/>
        <v>0</v>
      </c>
      <c r="JQ491" s="51"/>
      <c r="JR491" s="52"/>
    </row>
    <row r="492" spans="1:278" s="112" customFormat="1" ht="15" hidden="1" customHeight="1" x14ac:dyDescent="0.3">
      <c r="A492" s="27"/>
      <c r="B492" s="37">
        <v>7211</v>
      </c>
      <c r="C492" s="30" t="s">
        <v>283</v>
      </c>
      <c r="D492" s="38">
        <v>2009</v>
      </c>
      <c r="E492" s="62">
        <f t="shared" si="268"/>
        <v>0</v>
      </c>
      <c r="F492" s="47"/>
      <c r="G492" s="47"/>
      <c r="H492" s="47"/>
      <c r="I492" s="47"/>
      <c r="J492" s="48">
        <f t="shared" si="264"/>
        <v>0</v>
      </c>
      <c r="K492" s="49"/>
      <c r="L492" s="50"/>
      <c r="M492" s="51"/>
      <c r="N492" s="50"/>
      <c r="O492" s="51"/>
      <c r="P492" s="52"/>
      <c r="Q492" s="48">
        <f t="shared" si="269"/>
        <v>0</v>
      </c>
      <c r="R492" s="49"/>
      <c r="S492" s="52"/>
      <c r="T492" s="48">
        <f t="shared" si="270"/>
        <v>0</v>
      </c>
      <c r="U492" s="49"/>
      <c r="V492" s="50"/>
      <c r="W492" s="51"/>
      <c r="X492" s="52"/>
      <c r="Y492" s="53">
        <f t="shared" si="282"/>
        <v>0</v>
      </c>
      <c r="Z492" s="148"/>
      <c r="AA492" s="55"/>
      <c r="AB492" s="148"/>
      <c r="AC492" s="55"/>
      <c r="AD492" s="148"/>
      <c r="AE492" s="55"/>
      <c r="AF492" s="148"/>
      <c r="AG492" s="55"/>
      <c r="AH492" s="148"/>
      <c r="AI492" s="55"/>
      <c r="AJ492" s="148"/>
      <c r="AK492" s="55"/>
      <c r="AL492" s="148"/>
      <c r="AM492" s="55"/>
      <c r="AN492" s="148"/>
      <c r="AO492" s="88"/>
      <c r="AP492" s="95">
        <f t="shared" si="271"/>
        <v>0</v>
      </c>
      <c r="AQ492" s="109"/>
      <c r="AR492" s="92"/>
      <c r="AS492" s="89"/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>
        <f t="shared" si="283"/>
        <v>0</v>
      </c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284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/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/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>
        <f t="shared" si="272"/>
        <v>0</v>
      </c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51"/>
      <c r="EJ492" s="50"/>
      <c r="EK492" s="51"/>
      <c r="EL492" s="50"/>
      <c r="EM492" s="51"/>
      <c r="EN492" s="50"/>
      <c r="EO492" s="51"/>
      <c r="EP492" s="50"/>
      <c r="EQ492" s="51"/>
      <c r="ER492" s="50"/>
      <c r="ES492" s="51"/>
      <c r="ET492" s="50"/>
      <c r="EU492" s="51"/>
      <c r="EV492" s="50"/>
      <c r="EW492" s="51"/>
      <c r="EX492" s="52"/>
      <c r="EY492" s="53">
        <f t="shared" si="273"/>
        <v>0</v>
      </c>
      <c r="EZ492" s="51"/>
      <c r="FA492" s="50"/>
      <c r="FB492" s="51"/>
      <c r="FC492" s="52"/>
      <c r="FD492" s="53">
        <f t="shared" si="281"/>
        <v>0</v>
      </c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>
        <f t="shared" si="279"/>
        <v>0</v>
      </c>
      <c r="FR492" s="153"/>
      <c r="FS492" s="150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/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/>
      <c r="GP492" s="136"/>
      <c r="GQ492" s="140"/>
      <c r="GR492" s="51"/>
      <c r="GS492" s="50"/>
      <c r="GT492" s="51"/>
      <c r="GU492" s="50"/>
      <c r="GV492" s="129"/>
      <c r="GW492" s="50"/>
      <c r="GX492" s="51"/>
      <c r="GY492" s="50"/>
      <c r="GZ492" s="51"/>
      <c r="HA492" s="50"/>
      <c r="HB492" s="51"/>
      <c r="HC492" s="52"/>
      <c r="HD492" s="48">
        <f t="shared" si="265"/>
        <v>0</v>
      </c>
      <c r="HE492" s="136"/>
      <c r="HF492" s="140"/>
      <c r="HG492" s="51"/>
      <c r="HH492" s="50"/>
      <c r="HI492" s="51"/>
      <c r="HJ492" s="50"/>
      <c r="HK492" s="129"/>
      <c r="HL492" s="50"/>
      <c r="HM492" s="51"/>
      <c r="HN492" s="50"/>
      <c r="HO492" s="51"/>
      <c r="HP492" s="50"/>
      <c r="HQ492" s="51"/>
      <c r="HR492" s="52"/>
      <c r="HS492" s="48">
        <f t="shared" si="277"/>
        <v>0</v>
      </c>
      <c r="HT492" s="136"/>
      <c r="HU492" s="140"/>
      <c r="HV492" s="51"/>
      <c r="HW492" s="50"/>
      <c r="HX492" s="51"/>
      <c r="HY492" s="50"/>
      <c r="HZ492" s="129"/>
      <c r="IA492" s="50"/>
      <c r="IB492" s="51"/>
      <c r="IC492" s="50"/>
      <c r="ID492" s="51"/>
      <c r="IE492" s="50"/>
      <c r="IF492" s="129"/>
      <c r="IG492" s="50"/>
      <c r="IH492" s="129"/>
      <c r="II492" s="50"/>
      <c r="IJ492" s="51"/>
      <c r="IK492" s="52"/>
      <c r="IL492" s="48">
        <f t="shared" si="280"/>
        <v>0</v>
      </c>
      <c r="IM492" s="136"/>
      <c r="IN492" s="140"/>
      <c r="IO492" s="51"/>
      <c r="IP492" s="52"/>
      <c r="IQ492" s="48">
        <f t="shared" si="274"/>
        <v>0</v>
      </c>
      <c r="IR492" s="51"/>
      <c r="IS492" s="52"/>
      <c r="IT492" s="48">
        <f t="shared" si="263"/>
        <v>0</v>
      </c>
      <c r="IU492" s="136"/>
      <c r="IV492" s="140"/>
      <c r="IW492" s="51"/>
      <c r="IX492" s="50"/>
      <c r="IY492" s="129"/>
      <c r="IZ492" s="50"/>
      <c r="JA492" s="129"/>
      <c r="JB492" s="50"/>
      <c r="JC492" s="51"/>
      <c r="JD492" s="50"/>
      <c r="JE492" s="51"/>
      <c r="JF492" s="50"/>
      <c r="JG492" s="51"/>
      <c r="JH492" s="52"/>
      <c r="JI492" s="48">
        <f t="shared" si="278"/>
        <v>0</v>
      </c>
      <c r="JJ492" s="136"/>
      <c r="JK492" s="140"/>
      <c r="JL492" s="129"/>
      <c r="JM492" s="50"/>
      <c r="JN492" s="51"/>
      <c r="JO492" s="52"/>
      <c r="JP492" s="48">
        <f t="shared" si="275"/>
        <v>0</v>
      </c>
      <c r="JQ492" s="51"/>
      <c r="JR492" s="52"/>
    </row>
    <row r="493" spans="1:278" s="112" customFormat="1" ht="15" hidden="1" customHeight="1" x14ac:dyDescent="0.3">
      <c r="A493" s="27"/>
      <c r="B493" s="37">
        <v>7157</v>
      </c>
      <c r="C493" s="30" t="s">
        <v>779</v>
      </c>
      <c r="D493" s="38">
        <v>2010</v>
      </c>
      <c r="E493" s="62">
        <f t="shared" si="268"/>
        <v>0</v>
      </c>
      <c r="F493" s="47" t="s">
        <v>412</v>
      </c>
      <c r="G493" s="47"/>
      <c r="H493" s="47" t="s">
        <v>755</v>
      </c>
      <c r="I493" s="47"/>
      <c r="J493" s="48">
        <f t="shared" si="264"/>
        <v>0</v>
      </c>
      <c r="K493" s="49"/>
      <c r="L493" s="50"/>
      <c r="M493" s="51"/>
      <c r="N493" s="50"/>
      <c r="O493" s="51"/>
      <c r="P493" s="52"/>
      <c r="Q493" s="48">
        <f t="shared" si="269"/>
        <v>0</v>
      </c>
      <c r="R493" s="49"/>
      <c r="S493" s="52"/>
      <c r="T493" s="48">
        <f t="shared" si="270"/>
        <v>0</v>
      </c>
      <c r="U493" s="49"/>
      <c r="V493" s="50"/>
      <c r="W493" s="51"/>
      <c r="X493" s="52"/>
      <c r="Y493" s="53">
        <f t="shared" si="282"/>
        <v>0</v>
      </c>
      <c r="Z493" s="148"/>
      <c r="AA493" s="55"/>
      <c r="AB493" s="110"/>
      <c r="AC493" s="55"/>
      <c r="AD493" s="114"/>
      <c r="AE493" s="55"/>
      <c r="AF493" s="110"/>
      <c r="AG493" s="55"/>
      <c r="AH493" s="110"/>
      <c r="AI493" s="55"/>
      <c r="AJ493" s="110"/>
      <c r="AK493" s="55"/>
      <c r="AL493" s="110"/>
      <c r="AM493" s="55"/>
      <c r="AN493" s="110"/>
      <c r="AO493" s="88"/>
      <c r="AP493" s="95">
        <f t="shared" si="271"/>
        <v>0</v>
      </c>
      <c r="AQ493" s="109"/>
      <c r="AR493" s="92"/>
      <c r="AS493" s="89"/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>
        <f t="shared" si="283"/>
        <v>0</v>
      </c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si="284"/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/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/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>
        <f t="shared" si="272"/>
        <v>0</v>
      </c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1"/>
      <c r="ET493" s="50"/>
      <c r="EU493" s="101"/>
      <c r="EV493" s="102"/>
      <c r="EW493" s="51"/>
      <c r="EX493" s="52"/>
      <c r="EY493" s="53">
        <f t="shared" si="273"/>
        <v>0</v>
      </c>
      <c r="EZ493" s="51"/>
      <c r="FA493" s="50"/>
      <c r="FB493" s="51"/>
      <c r="FC493" s="52"/>
      <c r="FD493" s="53">
        <f t="shared" si="281"/>
        <v>0</v>
      </c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>
        <f t="shared" si="279"/>
        <v>0</v>
      </c>
      <c r="FR493" s="153"/>
      <c r="FS493" s="150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/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/>
      <c r="GP493" s="136"/>
      <c r="GQ493" s="140"/>
      <c r="GR493" s="51"/>
      <c r="GS493" s="50"/>
      <c r="GT493" s="51"/>
      <c r="GU493" s="50"/>
      <c r="GV493" s="129"/>
      <c r="GW493" s="50"/>
      <c r="GX493" s="51"/>
      <c r="GY493" s="50"/>
      <c r="GZ493" s="51"/>
      <c r="HA493" s="50"/>
      <c r="HB493" s="51"/>
      <c r="HC493" s="52"/>
      <c r="HD493" s="48">
        <f t="shared" si="265"/>
        <v>0</v>
      </c>
      <c r="HE493" s="136"/>
      <c r="HF493" s="140"/>
      <c r="HG493" s="51"/>
      <c r="HH493" s="50"/>
      <c r="HI493" s="51"/>
      <c r="HJ493" s="50"/>
      <c r="HK493" s="129"/>
      <c r="HL493" s="50"/>
      <c r="HM493" s="51"/>
      <c r="HN493" s="50"/>
      <c r="HO493" s="51"/>
      <c r="HP493" s="50"/>
      <c r="HQ493" s="51"/>
      <c r="HR493" s="52"/>
      <c r="HS493" s="48">
        <f t="shared" si="277"/>
        <v>0</v>
      </c>
      <c r="HT493" s="136"/>
      <c r="HU493" s="140"/>
      <c r="HV493" s="51"/>
      <c r="HW493" s="50"/>
      <c r="HX493" s="51"/>
      <c r="HY493" s="50"/>
      <c r="HZ493" s="129"/>
      <c r="IA493" s="50"/>
      <c r="IB493" s="51"/>
      <c r="IC493" s="50"/>
      <c r="ID493" s="51"/>
      <c r="IE493" s="50"/>
      <c r="IF493" s="129"/>
      <c r="IG493" s="50"/>
      <c r="IH493" s="129"/>
      <c r="II493" s="50"/>
      <c r="IJ493" s="51"/>
      <c r="IK493" s="52"/>
      <c r="IL493" s="48">
        <f t="shared" si="280"/>
        <v>0</v>
      </c>
      <c r="IM493" s="136"/>
      <c r="IN493" s="140"/>
      <c r="IO493" s="51"/>
      <c r="IP493" s="52"/>
      <c r="IQ493" s="48">
        <f t="shared" si="274"/>
        <v>0</v>
      </c>
      <c r="IR493" s="51"/>
      <c r="IS493" s="52"/>
      <c r="IT493" s="48">
        <f t="shared" si="263"/>
        <v>0</v>
      </c>
      <c r="IU493" s="136"/>
      <c r="IV493" s="140"/>
      <c r="IW493" s="51"/>
      <c r="IX493" s="50"/>
      <c r="IY493" s="129"/>
      <c r="IZ493" s="50"/>
      <c r="JA493" s="129"/>
      <c r="JB493" s="50"/>
      <c r="JC493" s="51"/>
      <c r="JD493" s="50"/>
      <c r="JE493" s="51"/>
      <c r="JF493" s="50"/>
      <c r="JG493" s="51"/>
      <c r="JH493" s="52"/>
      <c r="JI493" s="48">
        <f t="shared" si="278"/>
        <v>0</v>
      </c>
      <c r="JJ493" s="136"/>
      <c r="JK493" s="140"/>
      <c r="JL493" s="129"/>
      <c r="JM493" s="50"/>
      <c r="JN493" s="51"/>
      <c r="JO493" s="52"/>
      <c r="JP493" s="48">
        <f t="shared" si="275"/>
        <v>0</v>
      </c>
      <c r="JQ493" s="51"/>
      <c r="JR493" s="52"/>
    </row>
    <row r="494" spans="1:278" s="112" customFormat="1" ht="15" hidden="1" customHeight="1" x14ac:dyDescent="0.3">
      <c r="A494" s="27"/>
      <c r="B494" s="37">
        <v>6521</v>
      </c>
      <c r="C494" s="30" t="s">
        <v>374</v>
      </c>
      <c r="D494" s="38">
        <v>2005</v>
      </c>
      <c r="E494" s="62">
        <f t="shared" si="268"/>
        <v>0</v>
      </c>
      <c r="F494" s="47"/>
      <c r="G494" s="47"/>
      <c r="H494" s="47"/>
      <c r="I494" s="47"/>
      <c r="J494" s="48">
        <f t="shared" si="264"/>
        <v>0</v>
      </c>
      <c r="K494" s="49"/>
      <c r="L494" s="50"/>
      <c r="M494" s="51"/>
      <c r="N494" s="50"/>
      <c r="O494" s="51"/>
      <c r="P494" s="52"/>
      <c r="Q494" s="48">
        <f t="shared" si="269"/>
        <v>0</v>
      </c>
      <c r="R494" s="49"/>
      <c r="S494" s="52"/>
      <c r="T494" s="48">
        <f t="shared" si="270"/>
        <v>0</v>
      </c>
      <c r="U494" s="49"/>
      <c r="V494" s="50"/>
      <c r="W494" s="51"/>
      <c r="X494" s="52"/>
      <c r="Y494" s="53">
        <f t="shared" si="282"/>
        <v>0</v>
      </c>
      <c r="Z494" s="117"/>
      <c r="AA494" s="55"/>
      <c r="AB494" s="110"/>
      <c r="AC494" s="55"/>
      <c r="AD494" s="110"/>
      <c r="AE494" s="55"/>
      <c r="AF494" s="110"/>
      <c r="AG494" s="55"/>
      <c r="AH494" s="110"/>
      <c r="AI494" s="55"/>
      <c r="AJ494" s="110"/>
      <c r="AK494" s="55"/>
      <c r="AL494" s="117"/>
      <c r="AM494" s="55"/>
      <c r="AN494" s="110"/>
      <c r="AO494" s="88"/>
      <c r="AP494" s="95">
        <f t="shared" si="271"/>
        <v>0</v>
      </c>
      <c r="AQ494" s="109"/>
      <c r="AR494" s="92"/>
      <c r="AS494" s="89">
        <f>AU494+AW494+AY494+BA494+BC494</f>
        <v>0</v>
      </c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>
        <f t="shared" si="283"/>
        <v>0</v>
      </c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284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>
        <f>CJ494+CL494+CN494+CP494+CR494+CT494</f>
        <v>0</v>
      </c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>
        <f>CW494+CY494+DA494+DC494+DE494</f>
        <v>0</v>
      </c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>
        <f t="shared" si="272"/>
        <v>0</v>
      </c>
      <c r="DG494" s="51"/>
      <c r="DH494" s="50"/>
      <c r="DI494" s="51"/>
      <c r="DJ494" s="50"/>
      <c r="DK494" s="51"/>
      <c r="DL494" s="52"/>
      <c r="DM494" s="53">
        <f>DO494+DQ494+DS494+DU494+DW494+DY494+EA494+EC494</f>
        <v>0</v>
      </c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>
        <f>EF494+EH494+EJ494+EL494+EN494+EP494+ER494+ET494+EV494+EX494</f>
        <v>0</v>
      </c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273"/>
        <v>0</v>
      </c>
      <c r="EZ494" s="51"/>
      <c r="FA494" s="50"/>
      <c r="FB494" s="51"/>
      <c r="FC494" s="52"/>
      <c r="FD494" s="53">
        <f t="shared" si="281"/>
        <v>0</v>
      </c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>
        <f t="shared" si="279"/>
        <v>0</v>
      </c>
      <c r="FR494" s="122"/>
      <c r="FS494" s="122"/>
      <c r="FT494" s="51"/>
      <c r="FU494" s="50"/>
      <c r="FV494" s="51"/>
      <c r="FW494" s="50"/>
      <c r="FX494" s="50"/>
      <c r="FY494" s="50"/>
      <c r="FZ494" s="50"/>
      <c r="GA494" s="50"/>
      <c r="GB494" s="51"/>
      <c r="GC494" s="52"/>
      <c r="GD494" s="53">
        <f>GF494+GH494+GJ494+GL494+GN494</f>
        <v>0</v>
      </c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>
        <f>GQ494+GS494+GU494+GW494+GY494+HA494+HC494</f>
        <v>0</v>
      </c>
      <c r="GP494" s="136"/>
      <c r="GQ494" s="140"/>
      <c r="GR494" s="51"/>
      <c r="GS494" s="50"/>
      <c r="GT494" s="51"/>
      <c r="GU494" s="50"/>
      <c r="GV494" s="129"/>
      <c r="GW494" s="50"/>
      <c r="GX494" s="51"/>
      <c r="GY494" s="50"/>
      <c r="GZ494" s="51"/>
      <c r="HA494" s="50"/>
      <c r="HB494" s="51"/>
      <c r="HC494" s="52"/>
      <c r="HD494" s="48">
        <f t="shared" si="265"/>
        <v>0</v>
      </c>
      <c r="HE494" s="136"/>
      <c r="HF494" s="140"/>
      <c r="HG494" s="51"/>
      <c r="HH494" s="50"/>
      <c r="HI494" s="51"/>
      <c r="HJ494" s="50"/>
      <c r="HK494" s="129"/>
      <c r="HL494" s="50"/>
      <c r="HM494" s="51"/>
      <c r="HN494" s="50"/>
      <c r="HO494" s="51"/>
      <c r="HP494" s="50"/>
      <c r="HQ494" s="51"/>
      <c r="HR494" s="52"/>
      <c r="HS494" s="48">
        <f t="shared" si="277"/>
        <v>0</v>
      </c>
      <c r="HT494" s="136"/>
      <c r="HU494" s="140"/>
      <c r="HV494" s="51"/>
      <c r="HW494" s="50"/>
      <c r="HX494" s="51"/>
      <c r="HY494" s="50"/>
      <c r="HZ494" s="129"/>
      <c r="IA494" s="50"/>
      <c r="IB494" s="51"/>
      <c r="IC494" s="50"/>
      <c r="ID494" s="51"/>
      <c r="IE494" s="50"/>
      <c r="IF494" s="129"/>
      <c r="IG494" s="50"/>
      <c r="IH494" s="129"/>
      <c r="II494" s="50"/>
      <c r="IJ494" s="51"/>
      <c r="IK494" s="52"/>
      <c r="IL494" s="48">
        <f t="shared" si="280"/>
        <v>0</v>
      </c>
      <c r="IM494" s="136"/>
      <c r="IN494" s="140"/>
      <c r="IO494" s="51"/>
      <c r="IP494" s="52"/>
      <c r="IQ494" s="48">
        <f t="shared" si="274"/>
        <v>0</v>
      </c>
      <c r="IR494" s="51"/>
      <c r="IS494" s="52"/>
      <c r="IT494" s="48">
        <f t="shared" si="263"/>
        <v>0</v>
      </c>
      <c r="IU494" s="136"/>
      <c r="IV494" s="140"/>
      <c r="IW494" s="51"/>
      <c r="IX494" s="50"/>
      <c r="IY494" s="129"/>
      <c r="IZ494" s="50"/>
      <c r="JA494" s="129"/>
      <c r="JB494" s="50"/>
      <c r="JC494" s="51"/>
      <c r="JD494" s="50"/>
      <c r="JE494" s="51"/>
      <c r="JF494" s="50"/>
      <c r="JG494" s="51"/>
      <c r="JH494" s="52"/>
      <c r="JI494" s="48">
        <f t="shared" si="278"/>
        <v>0</v>
      </c>
      <c r="JJ494" s="136"/>
      <c r="JK494" s="140"/>
      <c r="JL494" s="129"/>
      <c r="JM494" s="50"/>
      <c r="JN494" s="51"/>
      <c r="JO494" s="52"/>
      <c r="JP494" s="48">
        <f t="shared" si="275"/>
        <v>0</v>
      </c>
      <c r="JQ494" s="51"/>
      <c r="JR494" s="52"/>
    </row>
    <row r="495" spans="1:278" s="112" customFormat="1" ht="15" hidden="1" customHeight="1" x14ac:dyDescent="0.3">
      <c r="A495" s="27"/>
      <c r="B495" s="37">
        <v>5997</v>
      </c>
      <c r="C495" s="30" t="s">
        <v>303</v>
      </c>
      <c r="D495" s="38">
        <v>2005</v>
      </c>
      <c r="E495" s="62">
        <f t="shared" si="268"/>
        <v>0</v>
      </c>
      <c r="F495" s="47"/>
      <c r="G495" s="47"/>
      <c r="H495" s="47"/>
      <c r="I495" s="47"/>
      <c r="J495" s="48">
        <f t="shared" si="264"/>
        <v>0</v>
      </c>
      <c r="K495" s="49"/>
      <c r="L495" s="50"/>
      <c r="M495" s="51"/>
      <c r="N495" s="50"/>
      <c r="O495" s="51"/>
      <c r="P495" s="52"/>
      <c r="Q495" s="48">
        <f t="shared" si="269"/>
        <v>0</v>
      </c>
      <c r="R495" s="49"/>
      <c r="S495" s="52"/>
      <c r="T495" s="48">
        <f t="shared" si="270"/>
        <v>0</v>
      </c>
      <c r="U495" s="49"/>
      <c r="V495" s="50"/>
      <c r="W495" s="51"/>
      <c r="X495" s="52"/>
      <c r="Y495" s="53">
        <f t="shared" si="282"/>
        <v>0</v>
      </c>
      <c r="Z495" s="117"/>
      <c r="AA495" s="55"/>
      <c r="AB495" s="110"/>
      <c r="AC495" s="55"/>
      <c r="AD495" s="110"/>
      <c r="AE495" s="55"/>
      <c r="AF495" s="110"/>
      <c r="AG495" s="55"/>
      <c r="AH495" s="110"/>
      <c r="AI495" s="55"/>
      <c r="AJ495" s="110"/>
      <c r="AK495" s="55"/>
      <c r="AL495" s="117"/>
      <c r="AM495" s="55"/>
      <c r="AN495" s="110"/>
      <c r="AO495" s="88"/>
      <c r="AP495" s="95">
        <f t="shared" si="271"/>
        <v>0</v>
      </c>
      <c r="AQ495" s="109"/>
      <c r="AR495" s="92"/>
      <c r="AS495" s="89">
        <f>AU495+AW495+AY495+BA495+BC495</f>
        <v>0</v>
      </c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>
        <f t="shared" si="283"/>
        <v>0</v>
      </c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284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>
        <f>CJ495+CL495+CN495+CP495+CR495+CT495</f>
        <v>0</v>
      </c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>
        <f>CW495+CY495+DA495+DC495+DE495</f>
        <v>0</v>
      </c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>
        <f t="shared" si="272"/>
        <v>0</v>
      </c>
      <c r="DG495" s="51"/>
      <c r="DH495" s="50"/>
      <c r="DI495" s="51"/>
      <c r="DJ495" s="50"/>
      <c r="DK495" s="51"/>
      <c r="DL495" s="52"/>
      <c r="DM495" s="53">
        <f>DO495+DQ495+DS495+DU495+DW495+DY495+EA495+EC495</f>
        <v>0</v>
      </c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>
        <f>EF495+EH495+EJ495+EL495+EN495+EP495+ER495+ET495+EV495+EX495</f>
        <v>0</v>
      </c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0"/>
      <c r="ET495" s="50"/>
      <c r="EU495" s="50"/>
      <c r="EV495" s="50"/>
      <c r="EW495" s="51"/>
      <c r="EX495" s="52"/>
      <c r="EY495" s="53">
        <f t="shared" si="273"/>
        <v>0</v>
      </c>
      <c r="EZ495" s="51"/>
      <c r="FA495" s="50"/>
      <c r="FB495" s="51"/>
      <c r="FC495" s="52"/>
      <c r="FD495" s="53">
        <f t="shared" si="281"/>
        <v>0</v>
      </c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>
        <f t="shared" si="279"/>
        <v>0</v>
      </c>
      <c r="FR495" s="122"/>
      <c r="FS495" s="122"/>
      <c r="FT495" s="51"/>
      <c r="FU495" s="50"/>
      <c r="FV495" s="51"/>
      <c r="FW495" s="50"/>
      <c r="FX495" s="50"/>
      <c r="FY495" s="50"/>
      <c r="FZ495" s="50"/>
      <c r="GA495" s="50"/>
      <c r="GB495" s="51"/>
      <c r="GC495" s="52"/>
      <c r="GD495" s="53">
        <f>GF495+GH495+GJ495+GL495+GN495</f>
        <v>0</v>
      </c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>
        <f>GQ495+GS495+GU495+GW495+GY495+HA495+HC495</f>
        <v>0</v>
      </c>
      <c r="GP495" s="136"/>
      <c r="GQ495" s="140"/>
      <c r="GR495" s="51"/>
      <c r="GS495" s="50"/>
      <c r="GT495" s="51"/>
      <c r="GU495" s="50"/>
      <c r="GV495" s="129"/>
      <c r="GW495" s="50"/>
      <c r="GX495" s="51"/>
      <c r="GY495" s="50"/>
      <c r="GZ495" s="51"/>
      <c r="HA495" s="50"/>
      <c r="HB495" s="51"/>
      <c r="HC495" s="52"/>
      <c r="HD495" s="48">
        <f t="shared" si="265"/>
        <v>0</v>
      </c>
      <c r="HE495" s="136"/>
      <c r="HF495" s="140"/>
      <c r="HG495" s="51"/>
      <c r="HH495" s="50"/>
      <c r="HI495" s="51"/>
      <c r="HJ495" s="50"/>
      <c r="HK495" s="129"/>
      <c r="HL495" s="50"/>
      <c r="HM495" s="51"/>
      <c r="HN495" s="50"/>
      <c r="HO495" s="51"/>
      <c r="HP495" s="50"/>
      <c r="HQ495" s="51"/>
      <c r="HR495" s="52"/>
      <c r="HS495" s="48">
        <f t="shared" si="277"/>
        <v>0</v>
      </c>
      <c r="HT495" s="136"/>
      <c r="HU495" s="140"/>
      <c r="HV495" s="51"/>
      <c r="HW495" s="50"/>
      <c r="HX495" s="51"/>
      <c r="HY495" s="50"/>
      <c r="HZ495" s="129"/>
      <c r="IA495" s="50"/>
      <c r="IB495" s="51"/>
      <c r="IC495" s="50"/>
      <c r="ID495" s="51"/>
      <c r="IE495" s="50"/>
      <c r="IF495" s="129"/>
      <c r="IG495" s="50"/>
      <c r="IH495" s="129"/>
      <c r="II495" s="50"/>
      <c r="IJ495" s="51"/>
      <c r="IK495" s="52"/>
      <c r="IL495" s="48">
        <f t="shared" si="280"/>
        <v>0</v>
      </c>
      <c r="IM495" s="136"/>
      <c r="IN495" s="140"/>
      <c r="IO495" s="51"/>
      <c r="IP495" s="52"/>
      <c r="IQ495" s="48">
        <f t="shared" si="274"/>
        <v>0</v>
      </c>
      <c r="IR495" s="51"/>
      <c r="IS495" s="52"/>
      <c r="IT495" s="48">
        <f t="shared" si="263"/>
        <v>0</v>
      </c>
      <c r="IU495" s="136"/>
      <c r="IV495" s="140"/>
      <c r="IW495" s="51"/>
      <c r="IX495" s="50"/>
      <c r="IY495" s="129"/>
      <c r="IZ495" s="50"/>
      <c r="JA495" s="129"/>
      <c r="JB495" s="50"/>
      <c r="JC495" s="51"/>
      <c r="JD495" s="50"/>
      <c r="JE495" s="51"/>
      <c r="JF495" s="50"/>
      <c r="JG495" s="51"/>
      <c r="JH495" s="52"/>
      <c r="JI495" s="48">
        <f t="shared" si="278"/>
        <v>0</v>
      </c>
      <c r="JJ495" s="136"/>
      <c r="JK495" s="140"/>
      <c r="JL495" s="129"/>
      <c r="JM495" s="50"/>
      <c r="JN495" s="51"/>
      <c r="JO495" s="52"/>
      <c r="JP495" s="48">
        <f t="shared" si="275"/>
        <v>0</v>
      </c>
      <c r="JQ495" s="51"/>
      <c r="JR495" s="52"/>
    </row>
    <row r="496" spans="1:278" s="112" customFormat="1" ht="15" hidden="1" customHeight="1" x14ac:dyDescent="0.3">
      <c r="A496" s="27"/>
      <c r="B496" s="37">
        <v>1261</v>
      </c>
      <c r="C496" s="30" t="s">
        <v>757</v>
      </c>
      <c r="D496" s="38">
        <v>2009</v>
      </c>
      <c r="E496" s="62">
        <f t="shared" si="268"/>
        <v>0</v>
      </c>
      <c r="F496" s="47" t="s">
        <v>413</v>
      </c>
      <c r="G496" s="47"/>
      <c r="H496" s="47" t="s">
        <v>514</v>
      </c>
      <c r="I496" s="47"/>
      <c r="J496" s="48">
        <f t="shared" si="264"/>
        <v>0</v>
      </c>
      <c r="K496" s="49"/>
      <c r="L496" s="50"/>
      <c r="M496" s="51"/>
      <c r="N496" s="50"/>
      <c r="O496" s="51"/>
      <c r="P496" s="52"/>
      <c r="Q496" s="48">
        <f t="shared" si="269"/>
        <v>0</v>
      </c>
      <c r="R496" s="49"/>
      <c r="S496" s="52"/>
      <c r="T496" s="48">
        <f t="shared" si="270"/>
        <v>0</v>
      </c>
      <c r="U496" s="49"/>
      <c r="V496" s="50"/>
      <c r="W496" s="51"/>
      <c r="X496" s="52"/>
      <c r="Y496" s="53">
        <f t="shared" si="282"/>
        <v>0</v>
      </c>
      <c r="Z496" s="110"/>
      <c r="AA496" s="55"/>
      <c r="AB496" s="110"/>
      <c r="AC496" s="55"/>
      <c r="AD496" s="110"/>
      <c r="AE496" s="55"/>
      <c r="AF496" s="110"/>
      <c r="AG496" s="55"/>
      <c r="AH496" s="167"/>
      <c r="AI496" s="55"/>
      <c r="AJ496" s="110"/>
      <c r="AK496" s="55"/>
      <c r="AL496" s="110"/>
      <c r="AM496" s="55"/>
      <c r="AN496" s="110"/>
      <c r="AO496" s="88"/>
      <c r="AP496" s="95">
        <f t="shared" si="271"/>
        <v>0</v>
      </c>
      <c r="AQ496" s="109"/>
      <c r="AR496" s="92"/>
      <c r="AS496" s="89"/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>
        <f t="shared" si="283"/>
        <v>0</v>
      </c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284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/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/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>
        <f t="shared" si="272"/>
        <v>0</v>
      </c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101"/>
      <c r="EP496" s="102"/>
      <c r="EQ496" s="51"/>
      <c r="ER496" s="50"/>
      <c r="ES496" s="51"/>
      <c r="ET496" s="50"/>
      <c r="EU496" s="51"/>
      <c r="EV496" s="50"/>
      <c r="EW496" s="51"/>
      <c r="EX496" s="52"/>
      <c r="EY496" s="53">
        <f t="shared" si="273"/>
        <v>0</v>
      </c>
      <c r="EZ496" s="51"/>
      <c r="FA496" s="50"/>
      <c r="FB496" s="51"/>
      <c r="FC496" s="52"/>
      <c r="FD496" s="53">
        <f t="shared" si="281"/>
        <v>0</v>
      </c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>
        <f t="shared" si="279"/>
        <v>0</v>
      </c>
      <c r="FR496" s="153"/>
      <c r="FS496" s="150"/>
      <c r="FT496" s="51"/>
      <c r="FU496" s="50"/>
      <c r="FV496" s="51"/>
      <c r="FW496" s="50"/>
      <c r="FX496" s="51"/>
      <c r="FY496" s="50"/>
      <c r="FZ496" s="51"/>
      <c r="GA496" s="50"/>
      <c r="GB496" s="51"/>
      <c r="GC496" s="52"/>
      <c r="GD496" s="53"/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/>
      <c r="GP496" s="136"/>
      <c r="GQ496" s="140"/>
      <c r="GR496" s="51"/>
      <c r="GS496" s="50"/>
      <c r="GT496" s="51"/>
      <c r="GU496" s="50"/>
      <c r="GV496" s="129"/>
      <c r="GW496" s="50"/>
      <c r="GX496" s="51"/>
      <c r="GY496" s="50"/>
      <c r="GZ496" s="51"/>
      <c r="HA496" s="50"/>
      <c r="HB496" s="51"/>
      <c r="HC496" s="52"/>
      <c r="HD496" s="48">
        <f t="shared" si="265"/>
        <v>0</v>
      </c>
      <c r="HE496" s="136"/>
      <c r="HF496" s="140"/>
      <c r="HG496" s="51"/>
      <c r="HH496" s="50"/>
      <c r="HI496" s="51"/>
      <c r="HJ496" s="50"/>
      <c r="HK496" s="129"/>
      <c r="HL496" s="50"/>
      <c r="HM496" s="51"/>
      <c r="HN496" s="50"/>
      <c r="HO496" s="51"/>
      <c r="HP496" s="50"/>
      <c r="HQ496" s="51"/>
      <c r="HR496" s="52"/>
      <c r="HS496" s="48">
        <f t="shared" si="277"/>
        <v>0</v>
      </c>
      <c r="HT496" s="136"/>
      <c r="HU496" s="140"/>
      <c r="HV496" s="51"/>
      <c r="HW496" s="50"/>
      <c r="HX496" s="51"/>
      <c r="HY496" s="50"/>
      <c r="HZ496" s="129"/>
      <c r="IA496" s="50"/>
      <c r="IB496" s="51"/>
      <c r="IC496" s="50"/>
      <c r="ID496" s="51"/>
      <c r="IE496" s="50"/>
      <c r="IF496" s="129"/>
      <c r="IG496" s="50"/>
      <c r="IH496" s="129"/>
      <c r="II496" s="50"/>
      <c r="IJ496" s="51"/>
      <c r="IK496" s="52"/>
      <c r="IL496" s="48">
        <f t="shared" si="280"/>
        <v>0</v>
      </c>
      <c r="IM496" s="136"/>
      <c r="IN496" s="140"/>
      <c r="IO496" s="51"/>
      <c r="IP496" s="52"/>
      <c r="IQ496" s="48">
        <f t="shared" si="274"/>
        <v>0</v>
      </c>
      <c r="IR496" s="51"/>
      <c r="IS496" s="52"/>
      <c r="IT496" s="48">
        <f t="shared" si="263"/>
        <v>0</v>
      </c>
      <c r="IU496" s="136"/>
      <c r="IV496" s="140"/>
      <c r="IW496" s="51"/>
      <c r="IX496" s="50"/>
      <c r="IY496" s="129"/>
      <c r="IZ496" s="50"/>
      <c r="JA496" s="129"/>
      <c r="JB496" s="50"/>
      <c r="JC496" s="51"/>
      <c r="JD496" s="50"/>
      <c r="JE496" s="51"/>
      <c r="JF496" s="50"/>
      <c r="JG496" s="51"/>
      <c r="JH496" s="52"/>
      <c r="JI496" s="48">
        <f t="shared" si="278"/>
        <v>0</v>
      </c>
      <c r="JJ496" s="136"/>
      <c r="JK496" s="140"/>
      <c r="JL496" s="129"/>
      <c r="JM496" s="50"/>
      <c r="JN496" s="51"/>
      <c r="JO496" s="52"/>
      <c r="JP496" s="48">
        <f t="shared" si="275"/>
        <v>0</v>
      </c>
      <c r="JQ496" s="51"/>
      <c r="JR496" s="52"/>
    </row>
    <row r="497" spans="1:278" s="112" customFormat="1" ht="15" hidden="1" customHeight="1" x14ac:dyDescent="0.3">
      <c r="A497" s="27"/>
      <c r="B497" s="37">
        <v>7200</v>
      </c>
      <c r="C497" s="30" t="s">
        <v>745</v>
      </c>
      <c r="D497" s="38">
        <v>2009</v>
      </c>
      <c r="E497" s="62">
        <f t="shared" si="268"/>
        <v>0</v>
      </c>
      <c r="F497" s="47" t="s">
        <v>416</v>
      </c>
      <c r="G497" s="47"/>
      <c r="H497" s="47" t="s">
        <v>746</v>
      </c>
      <c r="I497" s="47" t="s">
        <v>747</v>
      </c>
      <c r="J497" s="48">
        <f t="shared" si="264"/>
        <v>0</v>
      </c>
      <c r="K497" s="49"/>
      <c r="L497" s="50"/>
      <c r="M497" s="51"/>
      <c r="N497" s="50"/>
      <c r="O497" s="51"/>
      <c r="P497" s="52"/>
      <c r="Q497" s="48">
        <f t="shared" si="269"/>
        <v>0</v>
      </c>
      <c r="R497" s="49"/>
      <c r="S497" s="52"/>
      <c r="T497" s="48">
        <f t="shared" si="270"/>
        <v>0</v>
      </c>
      <c r="U497" s="49"/>
      <c r="V497" s="50"/>
      <c r="W497" s="51"/>
      <c r="X497" s="52"/>
      <c r="Y497" s="53">
        <f t="shared" si="282"/>
        <v>0</v>
      </c>
      <c r="Z497" s="110"/>
      <c r="AA497" s="55"/>
      <c r="AB497" s="110"/>
      <c r="AC497" s="55"/>
      <c r="AD497" s="110"/>
      <c r="AE497" s="55"/>
      <c r="AF497" s="110"/>
      <c r="AG497" s="55"/>
      <c r="AH497" s="110"/>
      <c r="AI497" s="55"/>
      <c r="AJ497" s="110"/>
      <c r="AK497" s="55"/>
      <c r="AL497" s="110"/>
      <c r="AM497" s="55"/>
      <c r="AN497" s="110"/>
      <c r="AO497" s="88"/>
      <c r="AP497" s="95">
        <f t="shared" si="271"/>
        <v>0</v>
      </c>
      <c r="AQ497" s="109"/>
      <c r="AR497" s="92"/>
      <c r="AS497" s="89"/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>
        <f t="shared" si="283"/>
        <v>0</v>
      </c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284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/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/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>
        <f t="shared" si="272"/>
        <v>0</v>
      </c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101"/>
      <c r="EP497" s="102"/>
      <c r="EQ497" s="51"/>
      <c r="ER497" s="50"/>
      <c r="ES497" s="51"/>
      <c r="ET497" s="50"/>
      <c r="EU497" s="101"/>
      <c r="EV497" s="102"/>
      <c r="EW497" s="51"/>
      <c r="EX497" s="52"/>
      <c r="EY497" s="53">
        <f t="shared" si="273"/>
        <v>0</v>
      </c>
      <c r="EZ497" s="51"/>
      <c r="FA497" s="50"/>
      <c r="FB497" s="51"/>
      <c r="FC497" s="52"/>
      <c r="FD497" s="53">
        <f t="shared" si="281"/>
        <v>0</v>
      </c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>
        <f t="shared" si="279"/>
        <v>0</v>
      </c>
      <c r="FR497" s="153"/>
      <c r="FS497" s="150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/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/>
      <c r="GP497" s="136"/>
      <c r="GQ497" s="140"/>
      <c r="GR497" s="51"/>
      <c r="GS497" s="50"/>
      <c r="GT497" s="51"/>
      <c r="GU497" s="50"/>
      <c r="GV497" s="129"/>
      <c r="GW497" s="50"/>
      <c r="GX497" s="51"/>
      <c r="GY497" s="50"/>
      <c r="GZ497" s="51"/>
      <c r="HA497" s="50"/>
      <c r="HB497" s="51"/>
      <c r="HC497" s="52"/>
      <c r="HD497" s="48">
        <f t="shared" si="265"/>
        <v>0</v>
      </c>
      <c r="HE497" s="136"/>
      <c r="HF497" s="140"/>
      <c r="HG497" s="51"/>
      <c r="HH497" s="50"/>
      <c r="HI497" s="51"/>
      <c r="HJ497" s="50"/>
      <c r="HK497" s="129"/>
      <c r="HL497" s="50"/>
      <c r="HM497" s="51"/>
      <c r="HN497" s="50"/>
      <c r="HO497" s="51"/>
      <c r="HP497" s="50"/>
      <c r="HQ497" s="51"/>
      <c r="HR497" s="52"/>
      <c r="HS497" s="48">
        <f t="shared" si="277"/>
        <v>0</v>
      </c>
      <c r="HT497" s="136"/>
      <c r="HU497" s="140"/>
      <c r="HV497" s="51"/>
      <c r="HW497" s="50"/>
      <c r="HX497" s="51"/>
      <c r="HY497" s="50"/>
      <c r="HZ497" s="129"/>
      <c r="IA497" s="50"/>
      <c r="IB497" s="51"/>
      <c r="IC497" s="50"/>
      <c r="ID497" s="51"/>
      <c r="IE497" s="50"/>
      <c r="IF497" s="129"/>
      <c r="IG497" s="50"/>
      <c r="IH497" s="129"/>
      <c r="II497" s="50"/>
      <c r="IJ497" s="51"/>
      <c r="IK497" s="52"/>
      <c r="IL497" s="48">
        <f t="shared" si="280"/>
        <v>0</v>
      </c>
      <c r="IM497" s="136"/>
      <c r="IN497" s="140"/>
      <c r="IO497" s="51"/>
      <c r="IP497" s="52"/>
      <c r="IQ497" s="48">
        <f t="shared" si="274"/>
        <v>0</v>
      </c>
      <c r="IR497" s="51"/>
      <c r="IS497" s="52"/>
      <c r="IT497" s="48">
        <f t="shared" si="263"/>
        <v>0</v>
      </c>
      <c r="IU497" s="136"/>
      <c r="IV497" s="140"/>
      <c r="IW497" s="51"/>
      <c r="IX497" s="50"/>
      <c r="IY497" s="129"/>
      <c r="IZ497" s="50"/>
      <c r="JA497" s="129"/>
      <c r="JB497" s="50"/>
      <c r="JC497" s="51"/>
      <c r="JD497" s="50"/>
      <c r="JE497" s="51"/>
      <c r="JF497" s="50"/>
      <c r="JG497" s="51"/>
      <c r="JH497" s="52"/>
      <c r="JI497" s="48">
        <f t="shared" si="278"/>
        <v>0</v>
      </c>
      <c r="JJ497" s="136"/>
      <c r="JK497" s="140"/>
      <c r="JL497" s="129"/>
      <c r="JM497" s="50"/>
      <c r="JN497" s="51"/>
      <c r="JO497" s="52"/>
      <c r="JP497" s="48">
        <f t="shared" si="275"/>
        <v>0</v>
      </c>
      <c r="JQ497" s="51"/>
      <c r="JR497" s="52"/>
    </row>
    <row r="498" spans="1:278" s="112" customFormat="1" ht="15" hidden="1" customHeight="1" x14ac:dyDescent="0.3">
      <c r="A498" s="27"/>
      <c r="B498" s="37">
        <v>6772</v>
      </c>
      <c r="C498" s="30" t="s">
        <v>206</v>
      </c>
      <c r="D498" s="38">
        <v>2007</v>
      </c>
      <c r="E498" s="62">
        <f t="shared" si="268"/>
        <v>0</v>
      </c>
      <c r="F498" s="47"/>
      <c r="G498" s="47"/>
      <c r="H498" s="47"/>
      <c r="I498" s="47"/>
      <c r="J498" s="48">
        <f t="shared" si="264"/>
        <v>0</v>
      </c>
      <c r="K498" s="49"/>
      <c r="L498" s="50"/>
      <c r="M498" s="51"/>
      <c r="N498" s="50"/>
      <c r="O498" s="51"/>
      <c r="P498" s="52"/>
      <c r="Q498" s="48">
        <f t="shared" si="269"/>
        <v>0</v>
      </c>
      <c r="R498" s="49"/>
      <c r="S498" s="52"/>
      <c r="T498" s="48">
        <f t="shared" si="270"/>
        <v>0</v>
      </c>
      <c r="U498" s="49"/>
      <c r="V498" s="50"/>
      <c r="W498" s="51"/>
      <c r="X498" s="52"/>
      <c r="Y498" s="53">
        <f t="shared" si="282"/>
        <v>0</v>
      </c>
      <c r="Z498" s="110"/>
      <c r="AA498" s="55"/>
      <c r="AB498" s="110"/>
      <c r="AC498" s="55"/>
      <c r="AD498" s="110"/>
      <c r="AE498" s="55"/>
      <c r="AF498" s="110"/>
      <c r="AG498" s="55"/>
      <c r="AH498" s="110"/>
      <c r="AI498" s="55"/>
      <c r="AJ498" s="110"/>
      <c r="AK498" s="55"/>
      <c r="AL498" s="110"/>
      <c r="AM498" s="55"/>
      <c r="AN498" s="110"/>
      <c r="AO498" s="88"/>
      <c r="AP498" s="95">
        <f t="shared" si="271"/>
        <v>0</v>
      </c>
      <c r="AQ498" s="109"/>
      <c r="AR498" s="92"/>
      <c r="AS498" s="89"/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>
        <f t="shared" si="283"/>
        <v>0</v>
      </c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284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/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/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>
        <f t="shared" si="272"/>
        <v>0</v>
      </c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273"/>
        <v>0</v>
      </c>
      <c r="EZ498" s="51"/>
      <c r="FA498" s="50"/>
      <c r="FB498" s="51"/>
      <c r="FC498" s="52"/>
      <c r="FD498" s="53">
        <f t="shared" si="281"/>
        <v>0</v>
      </c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>
        <f t="shared" si="279"/>
        <v>0</v>
      </c>
      <c r="FR498" s="153"/>
      <c r="FS498" s="150"/>
      <c r="FT498" s="51"/>
      <c r="FU498" s="50"/>
      <c r="FV498" s="51"/>
      <c r="FW498" s="50"/>
      <c r="FX498" s="51"/>
      <c r="FY498" s="50"/>
      <c r="FZ498" s="51"/>
      <c r="GA498" s="50"/>
      <c r="GB498" s="51"/>
      <c r="GC498" s="52"/>
      <c r="GD498" s="53"/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/>
      <c r="GP498" s="136"/>
      <c r="GQ498" s="140"/>
      <c r="GR498" s="51"/>
      <c r="GS498" s="50"/>
      <c r="GT498" s="51"/>
      <c r="GU498" s="50"/>
      <c r="GV498" s="129"/>
      <c r="GW498" s="50"/>
      <c r="GX498" s="51"/>
      <c r="GY498" s="50"/>
      <c r="GZ498" s="51"/>
      <c r="HA498" s="50"/>
      <c r="HB498" s="51"/>
      <c r="HC498" s="52"/>
      <c r="HD498" s="48">
        <f t="shared" si="265"/>
        <v>0</v>
      </c>
      <c r="HE498" s="136"/>
      <c r="HF498" s="140"/>
      <c r="HG498" s="51"/>
      <c r="HH498" s="50"/>
      <c r="HI498" s="51"/>
      <c r="HJ498" s="50"/>
      <c r="HK498" s="129"/>
      <c r="HL498" s="50"/>
      <c r="HM498" s="51"/>
      <c r="HN498" s="50"/>
      <c r="HO498" s="51"/>
      <c r="HP498" s="50"/>
      <c r="HQ498" s="51"/>
      <c r="HR498" s="52"/>
      <c r="HS498" s="48">
        <f t="shared" si="277"/>
        <v>0</v>
      </c>
      <c r="HT498" s="136"/>
      <c r="HU498" s="140"/>
      <c r="HV498" s="51"/>
      <c r="HW498" s="50"/>
      <c r="HX498" s="51"/>
      <c r="HY498" s="50"/>
      <c r="HZ498" s="129"/>
      <c r="IA498" s="50"/>
      <c r="IB498" s="51"/>
      <c r="IC498" s="50"/>
      <c r="ID498" s="51"/>
      <c r="IE498" s="50"/>
      <c r="IF498" s="129"/>
      <c r="IG498" s="50"/>
      <c r="IH498" s="129"/>
      <c r="II498" s="50"/>
      <c r="IJ498" s="51"/>
      <c r="IK498" s="52"/>
      <c r="IL498" s="48">
        <f t="shared" si="280"/>
        <v>0</v>
      </c>
      <c r="IM498" s="136"/>
      <c r="IN498" s="140"/>
      <c r="IO498" s="51"/>
      <c r="IP498" s="52"/>
      <c r="IQ498" s="48">
        <f t="shared" si="274"/>
        <v>0</v>
      </c>
      <c r="IR498" s="51"/>
      <c r="IS498" s="52"/>
      <c r="IT498" s="48">
        <f t="shared" si="263"/>
        <v>0</v>
      </c>
      <c r="IU498" s="136"/>
      <c r="IV498" s="140"/>
      <c r="IW498" s="51"/>
      <c r="IX498" s="50"/>
      <c r="IY498" s="129"/>
      <c r="IZ498" s="50"/>
      <c r="JA498" s="129"/>
      <c r="JB498" s="50"/>
      <c r="JC498" s="51"/>
      <c r="JD498" s="50"/>
      <c r="JE498" s="51"/>
      <c r="JF498" s="50"/>
      <c r="JG498" s="51"/>
      <c r="JH498" s="52"/>
      <c r="JI498" s="48">
        <f t="shared" si="278"/>
        <v>0</v>
      </c>
      <c r="JJ498" s="136"/>
      <c r="JK498" s="140"/>
      <c r="JL498" s="129"/>
      <c r="JM498" s="50"/>
      <c r="JN498" s="51"/>
      <c r="JO498" s="52"/>
      <c r="JP498" s="48">
        <f t="shared" si="275"/>
        <v>0</v>
      </c>
      <c r="JQ498" s="51"/>
      <c r="JR498" s="52"/>
    </row>
    <row r="499" spans="1:278" s="112" customFormat="1" ht="15" hidden="1" customHeight="1" x14ac:dyDescent="0.3">
      <c r="A499" s="27"/>
      <c r="B499" s="37">
        <v>6002</v>
      </c>
      <c r="C499" s="30" t="s">
        <v>183</v>
      </c>
      <c r="D499" s="38">
        <v>2007</v>
      </c>
      <c r="E499" s="62">
        <f t="shared" si="268"/>
        <v>0</v>
      </c>
      <c r="F499" s="47"/>
      <c r="G499" s="47"/>
      <c r="H499" s="47"/>
      <c r="I499" s="47"/>
      <c r="J499" s="48">
        <f t="shared" si="264"/>
        <v>0</v>
      </c>
      <c r="K499" s="49"/>
      <c r="L499" s="50"/>
      <c r="M499" s="51"/>
      <c r="N499" s="50"/>
      <c r="O499" s="51"/>
      <c r="P499" s="52"/>
      <c r="Q499" s="48">
        <f t="shared" si="269"/>
        <v>0</v>
      </c>
      <c r="R499" s="49"/>
      <c r="S499" s="52"/>
      <c r="T499" s="48">
        <f t="shared" si="270"/>
        <v>0</v>
      </c>
      <c r="U499" s="49"/>
      <c r="V499" s="50"/>
      <c r="W499" s="51"/>
      <c r="X499" s="52"/>
      <c r="Y499" s="53">
        <f t="shared" si="282"/>
        <v>0</v>
      </c>
      <c r="Z499" s="120"/>
      <c r="AA499" s="55"/>
      <c r="AB499" s="110"/>
      <c r="AC499" s="55"/>
      <c r="AD499" s="110"/>
      <c r="AE499" s="55"/>
      <c r="AF499" s="110"/>
      <c r="AG499" s="55"/>
      <c r="AH499" s="110"/>
      <c r="AI499" s="55"/>
      <c r="AJ499" s="110"/>
      <c r="AK499" s="55"/>
      <c r="AL499" s="120"/>
      <c r="AM499" s="55"/>
      <c r="AN499" s="110"/>
      <c r="AO499" s="88"/>
      <c r="AP499" s="95">
        <f t="shared" si="271"/>
        <v>0</v>
      </c>
      <c r="AQ499" s="109"/>
      <c r="AR499" s="92"/>
      <c r="AS499" s="89"/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>
        <f t="shared" si="283"/>
        <v>0</v>
      </c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284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/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/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>
        <f t="shared" si="272"/>
        <v>0</v>
      </c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0"/>
      <c r="ET499" s="50"/>
      <c r="EU499" s="50"/>
      <c r="EV499" s="50"/>
      <c r="EW499" s="51"/>
      <c r="EX499" s="52"/>
      <c r="EY499" s="53">
        <f t="shared" si="273"/>
        <v>0</v>
      </c>
      <c r="EZ499" s="51"/>
      <c r="FA499" s="50"/>
      <c r="FB499" s="51"/>
      <c r="FC499" s="52"/>
      <c r="FD499" s="53">
        <f t="shared" si="281"/>
        <v>0</v>
      </c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>
        <f t="shared" ref="FQ499:FQ506" si="285">FS499+FU499+FW499+FY499+GA499+GC499</f>
        <v>0</v>
      </c>
      <c r="FR499" s="153"/>
      <c r="FS499" s="150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/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/>
      <c r="GP499" s="136"/>
      <c r="GQ499" s="140"/>
      <c r="GR499" s="51"/>
      <c r="GS499" s="50"/>
      <c r="GT499" s="51"/>
      <c r="GU499" s="50"/>
      <c r="GV499" s="129"/>
      <c r="GW499" s="50"/>
      <c r="GX499" s="51"/>
      <c r="GY499" s="50"/>
      <c r="GZ499" s="51"/>
      <c r="HA499" s="50"/>
      <c r="HB499" s="51"/>
      <c r="HC499" s="52"/>
      <c r="HD499" s="48">
        <f t="shared" si="265"/>
        <v>0</v>
      </c>
      <c r="HE499" s="136"/>
      <c r="HF499" s="140"/>
      <c r="HG499" s="51"/>
      <c r="HH499" s="50"/>
      <c r="HI499" s="51"/>
      <c r="HJ499" s="50"/>
      <c r="HK499" s="129"/>
      <c r="HL499" s="50"/>
      <c r="HM499" s="51"/>
      <c r="HN499" s="50"/>
      <c r="HO499" s="51"/>
      <c r="HP499" s="50"/>
      <c r="HQ499" s="51"/>
      <c r="HR499" s="52"/>
      <c r="HS499" s="48">
        <f t="shared" si="277"/>
        <v>0</v>
      </c>
      <c r="HT499" s="136"/>
      <c r="HU499" s="140"/>
      <c r="HV499" s="51"/>
      <c r="HW499" s="50"/>
      <c r="HX499" s="51"/>
      <c r="HY499" s="50"/>
      <c r="HZ499" s="129"/>
      <c r="IA499" s="50"/>
      <c r="IB499" s="51"/>
      <c r="IC499" s="50"/>
      <c r="ID499" s="51"/>
      <c r="IE499" s="50"/>
      <c r="IF499" s="129"/>
      <c r="IG499" s="50"/>
      <c r="IH499" s="129"/>
      <c r="II499" s="50"/>
      <c r="IJ499" s="51"/>
      <c r="IK499" s="52"/>
      <c r="IL499" s="48">
        <f t="shared" si="280"/>
        <v>0</v>
      </c>
      <c r="IM499" s="136"/>
      <c r="IN499" s="140"/>
      <c r="IO499" s="51"/>
      <c r="IP499" s="52"/>
      <c r="IQ499" s="48">
        <f t="shared" si="274"/>
        <v>0</v>
      </c>
      <c r="IR499" s="51"/>
      <c r="IS499" s="52"/>
      <c r="IT499" s="48">
        <f t="shared" si="263"/>
        <v>0</v>
      </c>
      <c r="IU499" s="136"/>
      <c r="IV499" s="140"/>
      <c r="IW499" s="51"/>
      <c r="IX499" s="50"/>
      <c r="IY499" s="129"/>
      <c r="IZ499" s="50"/>
      <c r="JA499" s="129"/>
      <c r="JB499" s="50"/>
      <c r="JC499" s="51"/>
      <c r="JD499" s="50"/>
      <c r="JE499" s="51"/>
      <c r="JF499" s="50"/>
      <c r="JG499" s="51"/>
      <c r="JH499" s="52"/>
      <c r="JI499" s="48">
        <f t="shared" si="278"/>
        <v>0</v>
      </c>
      <c r="JJ499" s="136"/>
      <c r="JK499" s="140"/>
      <c r="JL499" s="129"/>
      <c r="JM499" s="50"/>
      <c r="JN499" s="51"/>
      <c r="JO499" s="52"/>
      <c r="JP499" s="48">
        <f t="shared" si="275"/>
        <v>0</v>
      </c>
      <c r="JQ499" s="51"/>
      <c r="JR499" s="52"/>
    </row>
    <row r="500" spans="1:278" s="112" customFormat="1" ht="15" hidden="1" customHeight="1" x14ac:dyDescent="0.3">
      <c r="A500" s="27"/>
      <c r="B500" s="37">
        <v>6120</v>
      </c>
      <c r="C500" s="30" t="s">
        <v>319</v>
      </c>
      <c r="D500" s="38">
        <v>2006</v>
      </c>
      <c r="E500" s="62">
        <f t="shared" si="268"/>
        <v>0</v>
      </c>
      <c r="F500" s="47"/>
      <c r="G500" s="47"/>
      <c r="H500" s="47"/>
      <c r="I500" s="47"/>
      <c r="J500" s="48">
        <f t="shared" si="264"/>
        <v>0</v>
      </c>
      <c r="K500" s="49"/>
      <c r="L500" s="50"/>
      <c r="M500" s="51"/>
      <c r="N500" s="50"/>
      <c r="O500" s="51"/>
      <c r="P500" s="52"/>
      <c r="Q500" s="48">
        <f t="shared" si="269"/>
        <v>0</v>
      </c>
      <c r="R500" s="49"/>
      <c r="S500" s="52"/>
      <c r="T500" s="48">
        <f t="shared" si="270"/>
        <v>0</v>
      </c>
      <c r="U500" s="49"/>
      <c r="V500" s="50"/>
      <c r="W500" s="51"/>
      <c r="X500" s="52"/>
      <c r="Y500" s="53">
        <f t="shared" si="282"/>
        <v>0</v>
      </c>
      <c r="Z500" s="110"/>
      <c r="AA500" s="55"/>
      <c r="AB500" s="110"/>
      <c r="AC500" s="55"/>
      <c r="AD500" s="110"/>
      <c r="AE500" s="55"/>
      <c r="AF500" s="110"/>
      <c r="AG500" s="55"/>
      <c r="AH500" s="110"/>
      <c r="AI500" s="55"/>
      <c r="AJ500" s="110"/>
      <c r="AK500" s="55"/>
      <c r="AL500" s="110"/>
      <c r="AM500" s="55"/>
      <c r="AN500" s="110"/>
      <c r="AO500" s="88"/>
      <c r="AP500" s="95">
        <f t="shared" si="271"/>
        <v>0</v>
      </c>
      <c r="AQ500" s="109"/>
      <c r="AR500" s="92"/>
      <c r="AS500" s="89">
        <f>AU500+AW500+AY500+BA500+BC500</f>
        <v>0</v>
      </c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>
        <f t="shared" si="283"/>
        <v>0</v>
      </c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284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>
        <f>CJ500+CL500+CN500+CP500+CR500+CT500</f>
        <v>0</v>
      </c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>
        <f>CW500+CY500+DA500+DC500+DE500</f>
        <v>0</v>
      </c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>
        <f t="shared" si="272"/>
        <v>0</v>
      </c>
      <c r="DG500" s="51"/>
      <c r="DH500" s="50"/>
      <c r="DI500" s="51"/>
      <c r="DJ500" s="50"/>
      <c r="DK500" s="51"/>
      <c r="DL500" s="52"/>
      <c r="DM500" s="53">
        <f>DO500+DQ500+DS500+DU500+DW500+DY500+EA500+EC500</f>
        <v>0</v>
      </c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>
        <f>EF500+EH500+EJ500+EL500+EN500+EP500+ER500+ET500+EV500+EX500</f>
        <v>0</v>
      </c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51"/>
      <c r="EP500" s="50"/>
      <c r="EQ500" s="51"/>
      <c r="ER500" s="50"/>
      <c r="ES500" s="50"/>
      <c r="ET500" s="50"/>
      <c r="EU500" s="50"/>
      <c r="EV500" s="50"/>
      <c r="EW500" s="51"/>
      <c r="EX500" s="52"/>
      <c r="EY500" s="53">
        <f t="shared" si="273"/>
        <v>0</v>
      </c>
      <c r="EZ500" s="51"/>
      <c r="FA500" s="50"/>
      <c r="FB500" s="51"/>
      <c r="FC500" s="52"/>
      <c r="FD500" s="53">
        <f t="shared" si="281"/>
        <v>0</v>
      </c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>
        <f t="shared" si="285"/>
        <v>0</v>
      </c>
      <c r="FR500" s="122"/>
      <c r="FS500" s="122"/>
      <c r="FT500" s="51"/>
      <c r="FU500" s="50"/>
      <c r="FV500" s="51"/>
      <c r="FW500" s="50"/>
      <c r="FX500" s="50"/>
      <c r="FY500" s="50"/>
      <c r="FZ500" s="50"/>
      <c r="GA500" s="50"/>
      <c r="GB500" s="51"/>
      <c r="GC500" s="52"/>
      <c r="GD500" s="53">
        <f>GF500+GH500+GJ500+GL500+GN500</f>
        <v>0</v>
      </c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>
        <f>GQ500+GS500+GU500+GW500+GY500+HA500+HC500</f>
        <v>0</v>
      </c>
      <c r="GP500" s="136"/>
      <c r="GQ500" s="140"/>
      <c r="GR500" s="51"/>
      <c r="GS500" s="50"/>
      <c r="GT500" s="51"/>
      <c r="GU500" s="50"/>
      <c r="GV500" s="129"/>
      <c r="GW500" s="50"/>
      <c r="GX500" s="51"/>
      <c r="GY500" s="50"/>
      <c r="GZ500" s="51"/>
      <c r="HA500" s="50"/>
      <c r="HB500" s="51"/>
      <c r="HC500" s="52"/>
      <c r="HD500" s="48">
        <f t="shared" si="265"/>
        <v>0</v>
      </c>
      <c r="HE500" s="136"/>
      <c r="HF500" s="140"/>
      <c r="HG500" s="51"/>
      <c r="HH500" s="50"/>
      <c r="HI500" s="51"/>
      <c r="HJ500" s="50"/>
      <c r="HK500" s="129"/>
      <c r="HL500" s="50"/>
      <c r="HM500" s="51"/>
      <c r="HN500" s="50"/>
      <c r="HO500" s="51"/>
      <c r="HP500" s="50"/>
      <c r="HQ500" s="51"/>
      <c r="HR500" s="52"/>
      <c r="HS500" s="48">
        <f t="shared" si="277"/>
        <v>0</v>
      </c>
      <c r="HT500" s="136"/>
      <c r="HU500" s="140"/>
      <c r="HV500" s="51"/>
      <c r="HW500" s="50"/>
      <c r="HX500" s="51"/>
      <c r="HY500" s="50"/>
      <c r="HZ500" s="129"/>
      <c r="IA500" s="50"/>
      <c r="IB500" s="51"/>
      <c r="IC500" s="50"/>
      <c r="ID500" s="51"/>
      <c r="IE500" s="50"/>
      <c r="IF500" s="129"/>
      <c r="IG500" s="50"/>
      <c r="IH500" s="129"/>
      <c r="II500" s="50"/>
      <c r="IJ500" s="51"/>
      <c r="IK500" s="52"/>
      <c r="IL500" s="48">
        <f t="shared" si="280"/>
        <v>0</v>
      </c>
      <c r="IM500" s="136"/>
      <c r="IN500" s="140"/>
      <c r="IO500" s="51"/>
      <c r="IP500" s="52"/>
      <c r="IQ500" s="48">
        <f t="shared" si="274"/>
        <v>0</v>
      </c>
      <c r="IR500" s="51"/>
      <c r="IS500" s="52"/>
      <c r="IT500" s="48">
        <f t="shared" si="263"/>
        <v>0</v>
      </c>
      <c r="IU500" s="136"/>
      <c r="IV500" s="140"/>
      <c r="IW500" s="51"/>
      <c r="IX500" s="50"/>
      <c r="IY500" s="129"/>
      <c r="IZ500" s="50"/>
      <c r="JA500" s="129"/>
      <c r="JB500" s="50"/>
      <c r="JC500" s="51"/>
      <c r="JD500" s="50"/>
      <c r="JE500" s="51"/>
      <c r="JF500" s="50"/>
      <c r="JG500" s="51"/>
      <c r="JH500" s="52"/>
      <c r="JI500" s="48">
        <f t="shared" si="278"/>
        <v>0</v>
      </c>
      <c r="JJ500" s="136"/>
      <c r="JK500" s="140"/>
      <c r="JL500" s="129"/>
      <c r="JM500" s="50"/>
      <c r="JN500" s="51"/>
      <c r="JO500" s="52"/>
      <c r="JP500" s="48">
        <f t="shared" si="275"/>
        <v>0</v>
      </c>
      <c r="JQ500" s="51"/>
      <c r="JR500" s="52"/>
    </row>
    <row r="501" spans="1:278" s="112" customFormat="1" ht="15" hidden="1" customHeight="1" x14ac:dyDescent="0.3">
      <c r="A501" s="27"/>
      <c r="B501" s="37">
        <v>7383</v>
      </c>
      <c r="C501" s="30" t="s">
        <v>767</v>
      </c>
      <c r="D501" s="38">
        <v>2009</v>
      </c>
      <c r="E501" s="62">
        <f t="shared" si="268"/>
        <v>0</v>
      </c>
      <c r="F501" s="47" t="s">
        <v>411</v>
      </c>
      <c r="G501" s="47"/>
      <c r="H501" s="47" t="s">
        <v>768</v>
      </c>
      <c r="I501" s="47"/>
      <c r="J501" s="48">
        <f t="shared" si="264"/>
        <v>0</v>
      </c>
      <c r="K501" s="49"/>
      <c r="L501" s="50"/>
      <c r="M501" s="51"/>
      <c r="N501" s="50"/>
      <c r="O501" s="51"/>
      <c r="P501" s="52"/>
      <c r="Q501" s="48">
        <f t="shared" si="269"/>
        <v>0</v>
      </c>
      <c r="R501" s="49"/>
      <c r="S501" s="52"/>
      <c r="T501" s="48">
        <f t="shared" si="270"/>
        <v>0</v>
      </c>
      <c r="U501" s="49"/>
      <c r="V501" s="50"/>
      <c r="W501" s="51"/>
      <c r="X501" s="52"/>
      <c r="Y501" s="53">
        <f t="shared" si="282"/>
        <v>0</v>
      </c>
      <c r="Z501" s="110"/>
      <c r="AA501" s="55"/>
      <c r="AB501" s="110"/>
      <c r="AC501" s="55"/>
      <c r="AD501" s="110"/>
      <c r="AE501" s="55"/>
      <c r="AF501" s="110"/>
      <c r="AG501" s="55"/>
      <c r="AH501" s="110"/>
      <c r="AI501" s="55"/>
      <c r="AJ501" s="110"/>
      <c r="AK501" s="55"/>
      <c r="AL501" s="110"/>
      <c r="AM501" s="55"/>
      <c r="AN501" s="110"/>
      <c r="AO501" s="88"/>
      <c r="AP501" s="95">
        <f t="shared" si="271"/>
        <v>0</v>
      </c>
      <c r="AQ501" s="109"/>
      <c r="AR501" s="92"/>
      <c r="AS501" s="89"/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>
        <f t="shared" si="283"/>
        <v>0</v>
      </c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284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/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/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>
        <f t="shared" si="272"/>
        <v>0</v>
      </c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1"/>
      <c r="ET501" s="50"/>
      <c r="EU501" s="101"/>
      <c r="EV501" s="102"/>
      <c r="EW501" s="51"/>
      <c r="EX501" s="52"/>
      <c r="EY501" s="53">
        <f t="shared" si="273"/>
        <v>0</v>
      </c>
      <c r="EZ501" s="51"/>
      <c r="FA501" s="50"/>
      <c r="FB501" s="51"/>
      <c r="FC501" s="52"/>
      <c r="FD501" s="53">
        <f t="shared" si="281"/>
        <v>0</v>
      </c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>
        <f t="shared" si="285"/>
        <v>0</v>
      </c>
      <c r="FR501" s="153"/>
      <c r="FS501" s="150"/>
      <c r="FT501" s="51"/>
      <c r="FU501" s="50"/>
      <c r="FV501" s="51"/>
      <c r="FW501" s="50"/>
      <c r="FX501" s="51"/>
      <c r="FY501" s="50"/>
      <c r="FZ501" s="51"/>
      <c r="GA501" s="50"/>
      <c r="GB501" s="51"/>
      <c r="GC501" s="52"/>
      <c r="GD501" s="53"/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/>
      <c r="GP501" s="136"/>
      <c r="GQ501" s="140"/>
      <c r="GR501" s="51"/>
      <c r="GS501" s="50"/>
      <c r="GT501" s="51"/>
      <c r="GU501" s="50"/>
      <c r="GV501" s="129"/>
      <c r="GW501" s="50"/>
      <c r="GX501" s="51"/>
      <c r="GY501" s="50"/>
      <c r="GZ501" s="51"/>
      <c r="HA501" s="50"/>
      <c r="HB501" s="51"/>
      <c r="HC501" s="52"/>
      <c r="HD501" s="48">
        <f t="shared" si="265"/>
        <v>0</v>
      </c>
      <c r="HE501" s="136"/>
      <c r="HF501" s="140"/>
      <c r="HG501" s="51"/>
      <c r="HH501" s="50"/>
      <c r="HI501" s="51"/>
      <c r="HJ501" s="50"/>
      <c r="HK501" s="129"/>
      <c r="HL501" s="50"/>
      <c r="HM501" s="51"/>
      <c r="HN501" s="50"/>
      <c r="HO501" s="51"/>
      <c r="HP501" s="50"/>
      <c r="HQ501" s="51"/>
      <c r="HR501" s="52"/>
      <c r="HS501" s="48">
        <f t="shared" si="277"/>
        <v>0</v>
      </c>
      <c r="HT501" s="136"/>
      <c r="HU501" s="140"/>
      <c r="HV501" s="51"/>
      <c r="HW501" s="50"/>
      <c r="HX501" s="51"/>
      <c r="HY501" s="50"/>
      <c r="HZ501" s="129"/>
      <c r="IA501" s="50"/>
      <c r="IB501" s="51"/>
      <c r="IC501" s="50"/>
      <c r="ID501" s="51"/>
      <c r="IE501" s="50"/>
      <c r="IF501" s="129"/>
      <c r="IG501" s="50"/>
      <c r="IH501" s="129"/>
      <c r="II501" s="50"/>
      <c r="IJ501" s="51"/>
      <c r="IK501" s="52"/>
      <c r="IL501" s="48">
        <f t="shared" si="280"/>
        <v>0</v>
      </c>
      <c r="IM501" s="136"/>
      <c r="IN501" s="140"/>
      <c r="IO501" s="51"/>
      <c r="IP501" s="52"/>
      <c r="IQ501" s="48">
        <f t="shared" si="274"/>
        <v>0</v>
      </c>
      <c r="IR501" s="51"/>
      <c r="IS501" s="52"/>
      <c r="IT501" s="48">
        <f t="shared" ref="IT501:IT566" si="286">IV501+IX501+IZ501+JB501+JD501+JF501+JH501</f>
        <v>0</v>
      </c>
      <c r="IU501" s="136"/>
      <c r="IV501" s="140"/>
      <c r="IW501" s="51"/>
      <c r="IX501" s="50"/>
      <c r="IY501" s="129"/>
      <c r="IZ501" s="50"/>
      <c r="JA501" s="129"/>
      <c r="JB501" s="50"/>
      <c r="JC501" s="51"/>
      <c r="JD501" s="50"/>
      <c r="JE501" s="51"/>
      <c r="JF501" s="50"/>
      <c r="JG501" s="51"/>
      <c r="JH501" s="52"/>
      <c r="JI501" s="48">
        <f t="shared" si="278"/>
        <v>0</v>
      </c>
      <c r="JJ501" s="136"/>
      <c r="JK501" s="140"/>
      <c r="JL501" s="129"/>
      <c r="JM501" s="50"/>
      <c r="JN501" s="51"/>
      <c r="JO501" s="52"/>
      <c r="JP501" s="48">
        <f t="shared" si="275"/>
        <v>0</v>
      </c>
      <c r="JQ501" s="51"/>
      <c r="JR501" s="52"/>
    </row>
    <row r="502" spans="1:278" s="112" customFormat="1" ht="15" hidden="1" customHeight="1" x14ac:dyDescent="0.3">
      <c r="A502" s="27"/>
      <c r="B502" s="37">
        <v>5957</v>
      </c>
      <c r="C502" s="30" t="s">
        <v>325</v>
      </c>
      <c r="D502" s="38">
        <v>2006</v>
      </c>
      <c r="E502" s="62">
        <f t="shared" si="268"/>
        <v>0</v>
      </c>
      <c r="F502" s="47"/>
      <c r="G502" s="47"/>
      <c r="H502" s="47"/>
      <c r="I502" s="47"/>
      <c r="J502" s="48">
        <f t="shared" ref="J502:J566" si="287">L502+N502+P502</f>
        <v>0</v>
      </c>
      <c r="K502" s="49"/>
      <c r="L502" s="50"/>
      <c r="M502" s="51"/>
      <c r="N502" s="50"/>
      <c r="O502" s="51"/>
      <c r="P502" s="52"/>
      <c r="Q502" s="48">
        <f t="shared" si="269"/>
        <v>0</v>
      </c>
      <c r="R502" s="49"/>
      <c r="S502" s="52"/>
      <c r="T502" s="48">
        <f t="shared" si="270"/>
        <v>0</v>
      </c>
      <c r="U502" s="49"/>
      <c r="V502" s="50"/>
      <c r="W502" s="51"/>
      <c r="X502" s="52"/>
      <c r="Y502" s="53">
        <f t="shared" si="282"/>
        <v>0</v>
      </c>
      <c r="Z502" s="120"/>
      <c r="AA502" s="55"/>
      <c r="AB502" s="110"/>
      <c r="AC502" s="55"/>
      <c r="AD502" s="110"/>
      <c r="AE502" s="55"/>
      <c r="AF502" s="110"/>
      <c r="AG502" s="55"/>
      <c r="AH502" s="110"/>
      <c r="AI502" s="55"/>
      <c r="AJ502" s="110"/>
      <c r="AK502" s="55"/>
      <c r="AL502" s="120"/>
      <c r="AM502" s="55"/>
      <c r="AN502" s="110"/>
      <c r="AO502" s="88"/>
      <c r="AP502" s="95">
        <f t="shared" si="271"/>
        <v>0</v>
      </c>
      <c r="AQ502" s="109"/>
      <c r="AR502" s="92"/>
      <c r="AS502" s="89">
        <f>AU502+AW502+AY502+BA502+BC502</f>
        <v>0</v>
      </c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>
        <f t="shared" si="283"/>
        <v>0</v>
      </c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284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>
        <f>CJ502+CL502+CN502+CP502+CR502+CT502</f>
        <v>0</v>
      </c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>
        <f>CW502+CY502+DA502+DC502+DE502</f>
        <v>0</v>
      </c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>
        <f t="shared" si="272"/>
        <v>0</v>
      </c>
      <c r="DG502" s="51"/>
      <c r="DH502" s="50"/>
      <c r="DI502" s="51"/>
      <c r="DJ502" s="50"/>
      <c r="DK502" s="51"/>
      <c r="DL502" s="52"/>
      <c r="DM502" s="53">
        <f>DO502+DQ502+DS502+DU502+DW502+DY502+EA502+EC502</f>
        <v>0</v>
      </c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>
        <f>EF502+EH502+EJ502+EL502+EN502+EP502+ER502+ET502+EV502+EX502</f>
        <v>0</v>
      </c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273"/>
        <v>0</v>
      </c>
      <c r="EZ502" s="51"/>
      <c r="FA502" s="50"/>
      <c r="FB502" s="51"/>
      <c r="FC502" s="52"/>
      <c r="FD502" s="53">
        <f t="shared" si="281"/>
        <v>0</v>
      </c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>
        <f t="shared" si="285"/>
        <v>0</v>
      </c>
      <c r="FR502" s="122"/>
      <c r="FS502" s="122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>
        <f>GF502+GH502+GJ502+GL502+GN502</f>
        <v>0</v>
      </c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>
        <f>GQ502+GS502+GU502+GW502+GY502+HA502+HC502</f>
        <v>0</v>
      </c>
      <c r="GP502" s="136"/>
      <c r="GQ502" s="140"/>
      <c r="GR502" s="51"/>
      <c r="GS502" s="50"/>
      <c r="GT502" s="51"/>
      <c r="GU502" s="50"/>
      <c r="GV502" s="129"/>
      <c r="GW502" s="50"/>
      <c r="GX502" s="51"/>
      <c r="GY502" s="50"/>
      <c r="GZ502" s="51"/>
      <c r="HA502" s="50"/>
      <c r="HB502" s="51"/>
      <c r="HC502" s="52"/>
      <c r="HD502" s="48">
        <f t="shared" si="265"/>
        <v>0</v>
      </c>
      <c r="HE502" s="136"/>
      <c r="HF502" s="140"/>
      <c r="HG502" s="51"/>
      <c r="HH502" s="50"/>
      <c r="HI502" s="51"/>
      <c r="HJ502" s="50"/>
      <c r="HK502" s="129"/>
      <c r="HL502" s="50"/>
      <c r="HM502" s="51"/>
      <c r="HN502" s="50"/>
      <c r="HO502" s="51"/>
      <c r="HP502" s="50"/>
      <c r="HQ502" s="51"/>
      <c r="HR502" s="52"/>
      <c r="HS502" s="48">
        <f t="shared" si="277"/>
        <v>0</v>
      </c>
      <c r="HT502" s="136"/>
      <c r="HU502" s="140"/>
      <c r="HV502" s="51"/>
      <c r="HW502" s="50"/>
      <c r="HX502" s="51"/>
      <c r="HY502" s="50"/>
      <c r="HZ502" s="129"/>
      <c r="IA502" s="50"/>
      <c r="IB502" s="51"/>
      <c r="IC502" s="50"/>
      <c r="ID502" s="51"/>
      <c r="IE502" s="50"/>
      <c r="IF502" s="129"/>
      <c r="IG502" s="50"/>
      <c r="IH502" s="129"/>
      <c r="II502" s="50"/>
      <c r="IJ502" s="51"/>
      <c r="IK502" s="52"/>
      <c r="IL502" s="48">
        <f t="shared" si="280"/>
        <v>0</v>
      </c>
      <c r="IM502" s="136"/>
      <c r="IN502" s="140"/>
      <c r="IO502" s="51"/>
      <c r="IP502" s="52"/>
      <c r="IQ502" s="48">
        <f t="shared" si="274"/>
        <v>0</v>
      </c>
      <c r="IR502" s="51"/>
      <c r="IS502" s="52"/>
      <c r="IT502" s="48">
        <f t="shared" si="286"/>
        <v>0</v>
      </c>
      <c r="IU502" s="136"/>
      <c r="IV502" s="140"/>
      <c r="IW502" s="51"/>
      <c r="IX502" s="50"/>
      <c r="IY502" s="129"/>
      <c r="IZ502" s="50"/>
      <c r="JA502" s="129"/>
      <c r="JB502" s="50"/>
      <c r="JC502" s="51"/>
      <c r="JD502" s="50"/>
      <c r="JE502" s="51"/>
      <c r="JF502" s="50"/>
      <c r="JG502" s="51"/>
      <c r="JH502" s="52"/>
      <c r="JI502" s="48">
        <f t="shared" si="278"/>
        <v>0</v>
      </c>
      <c r="JJ502" s="136"/>
      <c r="JK502" s="140"/>
      <c r="JL502" s="129"/>
      <c r="JM502" s="50"/>
      <c r="JN502" s="51"/>
      <c r="JO502" s="52"/>
      <c r="JP502" s="48">
        <f t="shared" si="275"/>
        <v>0</v>
      </c>
      <c r="JQ502" s="51"/>
      <c r="JR502" s="52"/>
    </row>
    <row r="503" spans="1:278" s="112" customFormat="1" ht="15" hidden="1" customHeight="1" x14ac:dyDescent="0.3">
      <c r="A503" s="27"/>
      <c r="B503" s="37">
        <v>5093</v>
      </c>
      <c r="C503" s="30" t="s">
        <v>344</v>
      </c>
      <c r="D503" s="38">
        <v>2005</v>
      </c>
      <c r="E503" s="62">
        <f t="shared" si="268"/>
        <v>0</v>
      </c>
      <c r="F503" s="47"/>
      <c r="G503" s="47"/>
      <c r="H503" s="47"/>
      <c r="I503" s="47"/>
      <c r="J503" s="48">
        <f t="shared" si="287"/>
        <v>0</v>
      </c>
      <c r="K503" s="49"/>
      <c r="L503" s="50"/>
      <c r="M503" s="51"/>
      <c r="N503" s="50"/>
      <c r="O503" s="51"/>
      <c r="P503" s="52"/>
      <c r="Q503" s="48">
        <f t="shared" si="269"/>
        <v>0</v>
      </c>
      <c r="R503" s="49"/>
      <c r="S503" s="52"/>
      <c r="T503" s="48">
        <f t="shared" si="270"/>
        <v>0</v>
      </c>
      <c r="U503" s="49"/>
      <c r="V503" s="50"/>
      <c r="W503" s="51"/>
      <c r="X503" s="52"/>
      <c r="Y503" s="53">
        <f t="shared" si="282"/>
        <v>0</v>
      </c>
      <c r="Z503" s="110"/>
      <c r="AA503" s="55"/>
      <c r="AB503" s="110"/>
      <c r="AC503" s="55"/>
      <c r="AD503" s="120"/>
      <c r="AE503" s="55"/>
      <c r="AF503" s="110"/>
      <c r="AG503" s="55"/>
      <c r="AH503" s="110"/>
      <c r="AI503" s="55"/>
      <c r="AJ503" s="110"/>
      <c r="AK503" s="55"/>
      <c r="AL503" s="110"/>
      <c r="AM503" s="55"/>
      <c r="AN503" s="110"/>
      <c r="AO503" s="88"/>
      <c r="AP503" s="95">
        <f t="shared" si="271"/>
        <v>0</v>
      </c>
      <c r="AQ503" s="109"/>
      <c r="AR503" s="92"/>
      <c r="AS503" s="89">
        <f>AU503+AW503+AY503+BA503+BC503</f>
        <v>0</v>
      </c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>
        <f t="shared" si="283"/>
        <v>0</v>
      </c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284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>
        <f>CJ503+CL503+CN503+CP503+CR503+CT503</f>
        <v>0</v>
      </c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>
        <f>CW503+CY503+DA503+DC503+DE503</f>
        <v>0</v>
      </c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>
        <f t="shared" si="272"/>
        <v>0</v>
      </c>
      <c r="DG503" s="51"/>
      <c r="DH503" s="50"/>
      <c r="DI503" s="51"/>
      <c r="DJ503" s="50"/>
      <c r="DK503" s="51"/>
      <c r="DL503" s="52"/>
      <c r="DM503" s="53">
        <f>DO503+DQ503+DS503+DU503+DW503+DY503+EA503+EC503</f>
        <v>0</v>
      </c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>
        <f>EF503+EH503+EJ503+EL503+EN503+EP503+ER503+ET503+EV503+EX503</f>
        <v>0</v>
      </c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273"/>
        <v>0</v>
      </c>
      <c r="EZ503" s="51"/>
      <c r="FA503" s="50"/>
      <c r="FB503" s="51"/>
      <c r="FC503" s="52"/>
      <c r="FD503" s="53">
        <f t="shared" si="281"/>
        <v>0</v>
      </c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>
        <f t="shared" si="285"/>
        <v>0</v>
      </c>
      <c r="FR503" s="122"/>
      <c r="FS503" s="122"/>
      <c r="FT503" s="51"/>
      <c r="FU503" s="50"/>
      <c r="FV503" s="51"/>
      <c r="FW503" s="50"/>
      <c r="FX503" s="50"/>
      <c r="FY503" s="50"/>
      <c r="FZ503" s="50"/>
      <c r="GA503" s="50"/>
      <c r="GB503" s="51"/>
      <c r="GC503" s="52"/>
      <c r="GD503" s="53">
        <f>GF503+GH503+GJ503+GL503+GN503</f>
        <v>0</v>
      </c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>
        <f>GQ503+GS503+GU503+GW503+GY503+HA503+HC503</f>
        <v>0</v>
      </c>
      <c r="GP503" s="136"/>
      <c r="GQ503" s="140"/>
      <c r="GR503" s="51"/>
      <c r="GS503" s="50"/>
      <c r="GT503" s="51"/>
      <c r="GU503" s="50"/>
      <c r="GV503" s="129"/>
      <c r="GW503" s="50"/>
      <c r="GX503" s="51"/>
      <c r="GY503" s="50"/>
      <c r="GZ503" s="51"/>
      <c r="HA503" s="50"/>
      <c r="HB503" s="51"/>
      <c r="HC503" s="52"/>
      <c r="HD503" s="48">
        <f t="shared" si="265"/>
        <v>0</v>
      </c>
      <c r="HE503" s="136"/>
      <c r="HF503" s="140"/>
      <c r="HG503" s="51"/>
      <c r="HH503" s="50"/>
      <c r="HI503" s="51"/>
      <c r="HJ503" s="50"/>
      <c r="HK503" s="129"/>
      <c r="HL503" s="50"/>
      <c r="HM503" s="51"/>
      <c r="HN503" s="50"/>
      <c r="HO503" s="51"/>
      <c r="HP503" s="50"/>
      <c r="HQ503" s="51"/>
      <c r="HR503" s="52"/>
      <c r="HS503" s="48">
        <f t="shared" si="277"/>
        <v>0</v>
      </c>
      <c r="HT503" s="136"/>
      <c r="HU503" s="140"/>
      <c r="HV503" s="51"/>
      <c r="HW503" s="50"/>
      <c r="HX503" s="51"/>
      <c r="HY503" s="50"/>
      <c r="HZ503" s="129"/>
      <c r="IA503" s="50"/>
      <c r="IB503" s="51"/>
      <c r="IC503" s="50"/>
      <c r="ID503" s="51"/>
      <c r="IE503" s="50"/>
      <c r="IF503" s="129"/>
      <c r="IG503" s="50"/>
      <c r="IH503" s="129"/>
      <c r="II503" s="50"/>
      <c r="IJ503" s="51"/>
      <c r="IK503" s="52"/>
      <c r="IL503" s="48">
        <f t="shared" si="280"/>
        <v>0</v>
      </c>
      <c r="IM503" s="136"/>
      <c r="IN503" s="140"/>
      <c r="IO503" s="51"/>
      <c r="IP503" s="52"/>
      <c r="IQ503" s="48">
        <f t="shared" si="274"/>
        <v>0</v>
      </c>
      <c r="IR503" s="51"/>
      <c r="IS503" s="52"/>
      <c r="IT503" s="48">
        <f t="shared" si="286"/>
        <v>0</v>
      </c>
      <c r="IU503" s="136"/>
      <c r="IV503" s="140"/>
      <c r="IW503" s="51"/>
      <c r="IX503" s="50"/>
      <c r="IY503" s="129"/>
      <c r="IZ503" s="50"/>
      <c r="JA503" s="129"/>
      <c r="JB503" s="50"/>
      <c r="JC503" s="51"/>
      <c r="JD503" s="50"/>
      <c r="JE503" s="51"/>
      <c r="JF503" s="50"/>
      <c r="JG503" s="51"/>
      <c r="JH503" s="52"/>
      <c r="JI503" s="48">
        <f t="shared" si="278"/>
        <v>0</v>
      </c>
      <c r="JJ503" s="136"/>
      <c r="JK503" s="140"/>
      <c r="JL503" s="129"/>
      <c r="JM503" s="50"/>
      <c r="JN503" s="51"/>
      <c r="JO503" s="52"/>
      <c r="JP503" s="48">
        <f t="shared" si="275"/>
        <v>0</v>
      </c>
      <c r="JQ503" s="51"/>
      <c r="JR503" s="52"/>
    </row>
    <row r="504" spans="1:278" s="112" customFormat="1" ht="15" hidden="1" customHeight="1" x14ac:dyDescent="0.3">
      <c r="A504" s="27"/>
      <c r="B504" s="37">
        <v>238</v>
      </c>
      <c r="C504" s="30" t="s">
        <v>34</v>
      </c>
      <c r="D504" s="39">
        <v>1995</v>
      </c>
      <c r="E504" s="62">
        <f t="shared" si="268"/>
        <v>0</v>
      </c>
      <c r="F504" s="47"/>
      <c r="G504" s="47"/>
      <c r="H504" s="47"/>
      <c r="I504" s="47"/>
      <c r="J504" s="48">
        <f t="shared" si="287"/>
        <v>0</v>
      </c>
      <c r="K504" s="49"/>
      <c r="L504" s="50"/>
      <c r="M504" s="51"/>
      <c r="N504" s="50"/>
      <c r="O504" s="51"/>
      <c r="P504" s="52"/>
      <c r="Q504" s="48">
        <f t="shared" si="269"/>
        <v>0</v>
      </c>
      <c r="R504" s="49"/>
      <c r="S504" s="52"/>
      <c r="T504" s="48">
        <f t="shared" si="270"/>
        <v>0</v>
      </c>
      <c r="U504" s="49"/>
      <c r="V504" s="50"/>
      <c r="W504" s="51"/>
      <c r="X504" s="52"/>
      <c r="Y504" s="53">
        <f t="shared" si="282"/>
        <v>0</v>
      </c>
      <c r="Z504" s="110"/>
      <c r="AA504" s="55"/>
      <c r="AB504" s="110"/>
      <c r="AC504" s="55"/>
      <c r="AD504" s="110"/>
      <c r="AE504" s="55"/>
      <c r="AF504" s="110"/>
      <c r="AG504" s="55"/>
      <c r="AH504" s="110"/>
      <c r="AI504" s="55"/>
      <c r="AJ504" s="110"/>
      <c r="AK504" s="55"/>
      <c r="AL504" s="110"/>
      <c r="AM504" s="55"/>
      <c r="AN504" s="110"/>
      <c r="AO504" s="88"/>
      <c r="AP504" s="95">
        <f t="shared" si="271"/>
        <v>0</v>
      </c>
      <c r="AQ504" s="109"/>
      <c r="AR504" s="92"/>
      <c r="AS504" s="89">
        <f>AU504+AW504+AY504+BA504+BC504</f>
        <v>0</v>
      </c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>
        <f t="shared" si="283"/>
        <v>0</v>
      </c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284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>
        <f>CJ504+CL504+CN504+CP504+CR504+CT504</f>
        <v>0</v>
      </c>
      <c r="CI504" s="51"/>
      <c r="CJ504" s="50"/>
      <c r="CK504" s="51"/>
      <c r="CL504" s="50"/>
      <c r="CM504" s="51"/>
      <c r="CN504" s="50"/>
      <c r="CO504" s="50"/>
      <c r="CP504" s="50"/>
      <c r="CQ504" s="51"/>
      <c r="CR504" s="50"/>
      <c r="CS504" s="51"/>
      <c r="CT504" s="52"/>
      <c r="CU504" s="53">
        <f>CW504+CY504+DA504+DC504+DE504</f>
        <v>0</v>
      </c>
      <c r="CV504" s="51"/>
      <c r="CW504" s="50"/>
      <c r="CX504" s="50"/>
      <c r="CY504" s="50"/>
      <c r="CZ504" s="51"/>
      <c r="DA504" s="50"/>
      <c r="DB504" s="51"/>
      <c r="DC504" s="50"/>
      <c r="DD504" s="51"/>
      <c r="DE504" s="52"/>
      <c r="DF504" s="53">
        <f t="shared" si="272"/>
        <v>0</v>
      </c>
      <c r="DG504" s="51"/>
      <c r="DH504" s="50"/>
      <c r="DI504" s="50"/>
      <c r="DJ504" s="50"/>
      <c r="DK504" s="51"/>
      <c r="DL504" s="52"/>
      <c r="DM504" s="53">
        <f>DO504+DQ504+DS504+DU504+DW504+DY504+EA504+EC504</f>
        <v>0</v>
      </c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0"/>
      <c r="DY504" s="50"/>
      <c r="DZ504" s="51"/>
      <c r="EA504" s="50"/>
      <c r="EB504" s="51"/>
      <c r="EC504" s="52"/>
      <c r="ED504" s="53">
        <f>EF504+EH504+EJ504+EL504+EN504+EP504+ER504+ET504+EV504+EX504</f>
        <v>0</v>
      </c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0"/>
      <c r="EP504" s="50"/>
      <c r="EQ504" s="51"/>
      <c r="ER504" s="50"/>
      <c r="ES504" s="50"/>
      <c r="ET504" s="50"/>
      <c r="EU504" s="50"/>
      <c r="EV504" s="50"/>
      <c r="EW504" s="51"/>
      <c r="EX504" s="52"/>
      <c r="EY504" s="53">
        <f t="shared" si="273"/>
        <v>0</v>
      </c>
      <c r="EZ504" s="51"/>
      <c r="FA504" s="50"/>
      <c r="FB504" s="51"/>
      <c r="FC504" s="52"/>
      <c r="FD504" s="53">
        <f t="shared" si="281"/>
        <v>0</v>
      </c>
      <c r="FE504" s="51"/>
      <c r="FF504" s="50"/>
      <c r="FG504" s="51"/>
      <c r="FH504" s="50"/>
      <c r="FI504" s="51"/>
      <c r="FJ504" s="50"/>
      <c r="FK504" s="50"/>
      <c r="FL504" s="50"/>
      <c r="FM504" s="51"/>
      <c r="FN504" s="50"/>
      <c r="FO504" s="51"/>
      <c r="FP504" s="52"/>
      <c r="FQ504" s="53">
        <f t="shared" si="285"/>
        <v>0</v>
      </c>
      <c r="FR504" s="122"/>
      <c r="FS504" s="122"/>
      <c r="FT504" s="51"/>
      <c r="FU504" s="50"/>
      <c r="FV504" s="51"/>
      <c r="FW504" s="50"/>
      <c r="FX504" s="50"/>
      <c r="FY504" s="50"/>
      <c r="FZ504" s="50"/>
      <c r="GA504" s="50"/>
      <c r="GB504" s="51"/>
      <c r="GC504" s="52"/>
      <c r="GD504" s="53">
        <f>GF504+GH504+GJ504+GL504+GN504</f>
        <v>0</v>
      </c>
      <c r="GE504" s="51"/>
      <c r="GF504" s="50"/>
      <c r="GG504" s="51"/>
      <c r="GH504" s="50"/>
      <c r="GI504" s="51"/>
      <c r="GJ504" s="50"/>
      <c r="GK504" s="50"/>
      <c r="GL504" s="50"/>
      <c r="GM504" s="51"/>
      <c r="GN504" s="52"/>
      <c r="GO504" s="48">
        <f>GQ504+GS504+GU504+GW504+GY504+HA504+HC504</f>
        <v>0</v>
      </c>
      <c r="GP504" s="125"/>
      <c r="GQ504" s="125"/>
      <c r="GR504" s="51"/>
      <c r="GS504" s="50"/>
      <c r="GT504" s="51"/>
      <c r="GU504" s="50"/>
      <c r="GV504" s="50"/>
      <c r="GW504" s="50"/>
      <c r="GX504" s="50"/>
      <c r="GY504" s="50"/>
      <c r="GZ504" s="50"/>
      <c r="HA504" s="50"/>
      <c r="HB504" s="51"/>
      <c r="HC504" s="52"/>
      <c r="HD504" s="48">
        <f t="shared" si="265"/>
        <v>0</v>
      </c>
      <c r="HE504" s="125"/>
      <c r="HF504" s="125"/>
      <c r="HG504" s="51"/>
      <c r="HH504" s="50"/>
      <c r="HI504" s="51"/>
      <c r="HJ504" s="50"/>
      <c r="HK504" s="50"/>
      <c r="HL504" s="50"/>
      <c r="HM504" s="50"/>
      <c r="HN504" s="50"/>
      <c r="HO504" s="50"/>
      <c r="HP504" s="50"/>
      <c r="HQ504" s="51"/>
      <c r="HR504" s="52"/>
      <c r="HS504" s="48">
        <f t="shared" si="277"/>
        <v>0</v>
      </c>
      <c r="HT504" s="136"/>
      <c r="HU504" s="140"/>
      <c r="HV504" s="51"/>
      <c r="HW504" s="50"/>
      <c r="HX504" s="51"/>
      <c r="HY504" s="50"/>
      <c r="HZ504" s="51"/>
      <c r="IA504" s="50"/>
      <c r="IB504" s="51"/>
      <c r="IC504" s="50"/>
      <c r="ID504" s="51"/>
      <c r="IE504" s="50"/>
      <c r="IF504" s="129"/>
      <c r="IG504" s="50"/>
      <c r="IH504" s="129"/>
      <c r="II504" s="50"/>
      <c r="IJ504" s="51"/>
      <c r="IK504" s="52"/>
      <c r="IL504" s="48">
        <f t="shared" si="280"/>
        <v>0</v>
      </c>
      <c r="IM504" s="136"/>
      <c r="IN504" s="140"/>
      <c r="IO504" s="51"/>
      <c r="IP504" s="52"/>
      <c r="IQ504" s="48">
        <f t="shared" si="274"/>
        <v>0</v>
      </c>
      <c r="IR504" s="51"/>
      <c r="IS504" s="52"/>
      <c r="IT504" s="48">
        <f t="shared" si="286"/>
        <v>0</v>
      </c>
      <c r="IU504" s="136"/>
      <c r="IV504" s="140"/>
      <c r="IW504" s="51"/>
      <c r="IX504" s="50"/>
      <c r="IY504" s="51"/>
      <c r="IZ504" s="50"/>
      <c r="JA504" s="129"/>
      <c r="JB504" s="50"/>
      <c r="JC504" s="51"/>
      <c r="JD504" s="50"/>
      <c r="JE504" s="51"/>
      <c r="JF504" s="50"/>
      <c r="JG504" s="51"/>
      <c r="JH504" s="52"/>
      <c r="JI504" s="48">
        <f t="shared" si="278"/>
        <v>0</v>
      </c>
      <c r="JJ504" s="136"/>
      <c r="JK504" s="140"/>
      <c r="JL504" s="51"/>
      <c r="JM504" s="50"/>
      <c r="JN504" s="51"/>
      <c r="JO504" s="52"/>
      <c r="JP504" s="48">
        <f t="shared" si="275"/>
        <v>0</v>
      </c>
      <c r="JQ504" s="51"/>
      <c r="JR504" s="52"/>
    </row>
    <row r="505" spans="1:278" s="112" customFormat="1" ht="15" hidden="1" customHeight="1" x14ac:dyDescent="0.3">
      <c r="A505" s="27"/>
      <c r="B505" s="37">
        <v>5874</v>
      </c>
      <c r="C505" s="30" t="s">
        <v>197</v>
      </c>
      <c r="D505" s="38">
        <v>2007</v>
      </c>
      <c r="E505" s="62">
        <f t="shared" si="268"/>
        <v>0</v>
      </c>
      <c r="F505" s="47"/>
      <c r="G505" s="63"/>
      <c r="H505" s="83"/>
      <c r="I505" s="62"/>
      <c r="J505" s="48">
        <f t="shared" si="287"/>
        <v>0</v>
      </c>
      <c r="K505" s="49"/>
      <c r="L505" s="50"/>
      <c r="M505" s="51"/>
      <c r="N505" s="50"/>
      <c r="O505" s="51"/>
      <c r="P505" s="52"/>
      <c r="Q505" s="48">
        <f t="shared" si="269"/>
        <v>0</v>
      </c>
      <c r="R505" s="49"/>
      <c r="S505" s="52"/>
      <c r="T505" s="48">
        <f t="shared" si="270"/>
        <v>0</v>
      </c>
      <c r="U505" s="49"/>
      <c r="V505" s="50"/>
      <c r="W505" s="51"/>
      <c r="X505" s="52"/>
      <c r="Y505" s="53">
        <f t="shared" si="282"/>
        <v>0</v>
      </c>
      <c r="Z505" s="110"/>
      <c r="AA505" s="55"/>
      <c r="AB505" s="110"/>
      <c r="AC505" s="55"/>
      <c r="AD505" s="110"/>
      <c r="AE505" s="55"/>
      <c r="AF505" s="110"/>
      <c r="AG505" s="55"/>
      <c r="AH505" s="110"/>
      <c r="AI505" s="55"/>
      <c r="AJ505" s="110"/>
      <c r="AK505" s="55"/>
      <c r="AL505" s="110"/>
      <c r="AM505" s="55"/>
      <c r="AN505" s="110"/>
      <c r="AO505" s="88"/>
      <c r="AP505" s="95">
        <f t="shared" si="271"/>
        <v>0</v>
      </c>
      <c r="AQ505" s="109"/>
      <c r="AR505" s="92"/>
      <c r="AS505" s="89"/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>
        <f t="shared" si="283"/>
        <v>0</v>
      </c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284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/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/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>
        <f t="shared" si="272"/>
        <v>0</v>
      </c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273"/>
        <v>0</v>
      </c>
      <c r="EZ505" s="51"/>
      <c r="FA505" s="50"/>
      <c r="FB505" s="51"/>
      <c r="FC505" s="52"/>
      <c r="FD505" s="53">
        <f t="shared" ref="FD505:FD536" si="288">FF505+FH505+FJ505+FL505+FN505+FP505</f>
        <v>0</v>
      </c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>
        <f t="shared" si="285"/>
        <v>0</v>
      </c>
      <c r="FR505" s="153"/>
      <c r="FS505" s="150"/>
      <c r="FT505" s="51"/>
      <c r="FU505" s="50"/>
      <c r="FV505" s="51"/>
      <c r="FW505" s="50"/>
      <c r="FX505" s="51"/>
      <c r="FY505" s="50"/>
      <c r="FZ505" s="51"/>
      <c r="GA505" s="50"/>
      <c r="GB505" s="51"/>
      <c r="GC505" s="52"/>
      <c r="GD505" s="53"/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/>
      <c r="GP505" s="136"/>
      <c r="GQ505" s="140"/>
      <c r="GR505" s="51"/>
      <c r="GS505" s="50"/>
      <c r="GT505" s="51"/>
      <c r="GU505" s="50"/>
      <c r="GV505" s="129"/>
      <c r="GW505" s="50"/>
      <c r="GX505" s="51"/>
      <c r="GY505" s="50"/>
      <c r="GZ505" s="51"/>
      <c r="HA505" s="50"/>
      <c r="HB505" s="51"/>
      <c r="HC505" s="52"/>
      <c r="HD505" s="48">
        <f t="shared" si="265"/>
        <v>0</v>
      </c>
      <c r="HE505" s="136"/>
      <c r="HF505" s="140"/>
      <c r="HG505" s="51"/>
      <c r="HH505" s="50"/>
      <c r="HI505" s="51"/>
      <c r="HJ505" s="50"/>
      <c r="HK505" s="129"/>
      <c r="HL505" s="50"/>
      <c r="HM505" s="51"/>
      <c r="HN505" s="50"/>
      <c r="HO505" s="51"/>
      <c r="HP505" s="50"/>
      <c r="HQ505" s="51"/>
      <c r="HR505" s="52"/>
      <c r="HS505" s="48">
        <f t="shared" si="277"/>
        <v>0</v>
      </c>
      <c r="HT505" s="136"/>
      <c r="HU505" s="140"/>
      <c r="HV505" s="51"/>
      <c r="HW505" s="50"/>
      <c r="HX505" s="51"/>
      <c r="HY505" s="50"/>
      <c r="HZ505" s="129"/>
      <c r="IA505" s="50"/>
      <c r="IB505" s="51"/>
      <c r="IC505" s="50"/>
      <c r="ID505" s="51"/>
      <c r="IE505" s="50"/>
      <c r="IF505" s="129"/>
      <c r="IG505" s="50"/>
      <c r="IH505" s="129"/>
      <c r="II505" s="50"/>
      <c r="IJ505" s="51"/>
      <c r="IK505" s="52"/>
      <c r="IL505" s="48">
        <f t="shared" si="280"/>
        <v>0</v>
      </c>
      <c r="IM505" s="136"/>
      <c r="IN505" s="140"/>
      <c r="IO505" s="51"/>
      <c r="IP505" s="52"/>
      <c r="IQ505" s="48">
        <f t="shared" si="274"/>
        <v>0</v>
      </c>
      <c r="IR505" s="51"/>
      <c r="IS505" s="52"/>
      <c r="IT505" s="48">
        <f t="shared" si="286"/>
        <v>0</v>
      </c>
      <c r="IU505" s="136"/>
      <c r="IV505" s="140"/>
      <c r="IW505" s="51"/>
      <c r="IX505" s="50"/>
      <c r="IY505" s="129"/>
      <c r="IZ505" s="50"/>
      <c r="JA505" s="129"/>
      <c r="JB505" s="50"/>
      <c r="JC505" s="51"/>
      <c r="JD505" s="50"/>
      <c r="JE505" s="51"/>
      <c r="JF505" s="50"/>
      <c r="JG505" s="51"/>
      <c r="JH505" s="52"/>
      <c r="JI505" s="48">
        <f t="shared" si="278"/>
        <v>0</v>
      </c>
      <c r="JJ505" s="136"/>
      <c r="JK505" s="140"/>
      <c r="JL505" s="129"/>
      <c r="JM505" s="50"/>
      <c r="JN505" s="51"/>
      <c r="JO505" s="52"/>
      <c r="JP505" s="48">
        <f t="shared" si="275"/>
        <v>0</v>
      </c>
      <c r="JQ505" s="51"/>
      <c r="JR505" s="52"/>
    </row>
    <row r="506" spans="1:278" s="112" customFormat="1" ht="15" hidden="1" customHeight="1" x14ac:dyDescent="0.3">
      <c r="A506" s="27"/>
      <c r="B506" s="37">
        <v>1206</v>
      </c>
      <c r="C506" s="30" t="s">
        <v>681</v>
      </c>
      <c r="D506" s="38">
        <v>2012</v>
      </c>
      <c r="E506" s="62">
        <f t="shared" si="268"/>
        <v>0</v>
      </c>
      <c r="F506" s="47" t="s">
        <v>682</v>
      </c>
      <c r="G506" s="47"/>
      <c r="H506" s="47" t="s">
        <v>500</v>
      </c>
      <c r="I506" s="47"/>
      <c r="J506" s="48">
        <f t="shared" si="287"/>
        <v>0</v>
      </c>
      <c r="K506" s="49"/>
      <c r="L506" s="50"/>
      <c r="M506" s="51"/>
      <c r="N506" s="50"/>
      <c r="O506" s="51"/>
      <c r="P506" s="52"/>
      <c r="Q506" s="48">
        <f t="shared" si="269"/>
        <v>0</v>
      </c>
      <c r="R506" s="49"/>
      <c r="S506" s="52"/>
      <c r="T506" s="48">
        <f t="shared" si="270"/>
        <v>0</v>
      </c>
      <c r="U506" s="49"/>
      <c r="V506" s="50"/>
      <c r="W506" s="51"/>
      <c r="X506" s="52"/>
      <c r="Y506" s="53">
        <f t="shared" si="282"/>
        <v>0</v>
      </c>
      <c r="Z506" s="148"/>
      <c r="AA506" s="55"/>
      <c r="AB506" s="110"/>
      <c r="AC506" s="55"/>
      <c r="AD506" s="110"/>
      <c r="AE506" s="55"/>
      <c r="AF506" s="110"/>
      <c r="AG506" s="55"/>
      <c r="AH506" s="110"/>
      <c r="AI506" s="55"/>
      <c r="AJ506" s="110"/>
      <c r="AK506" s="55"/>
      <c r="AL506" s="148"/>
      <c r="AM506" s="55"/>
      <c r="AN506" s="110"/>
      <c r="AO506" s="88"/>
      <c r="AP506" s="95">
        <f t="shared" si="271"/>
        <v>0</v>
      </c>
      <c r="AQ506" s="109"/>
      <c r="AR506" s="92"/>
      <c r="AS506" s="89">
        <f>AU506+AW506+AY506+BA506+BC506</f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 t="shared" si="283"/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284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>CJ506+CL506+CN506+CP506+CR506+CT506</f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>CW506+CY506+DA506+DC506+DE506</f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 t="shared" si="272"/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273"/>
        <v>0</v>
      </c>
      <c r="EZ506" s="51"/>
      <c r="FA506" s="50"/>
      <c r="FB506" s="51"/>
      <c r="FC506" s="52"/>
      <c r="FD506" s="53">
        <f t="shared" si="288"/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 t="shared" si="285"/>
        <v>0</v>
      </c>
      <c r="FR506" s="122"/>
      <c r="FS506" s="122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>GF506+GH506+GJ506+GL506+GN506</f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>GQ506+GS506+GU506+GW506+GY506+HA506+HC506</f>
        <v>0</v>
      </c>
      <c r="GP506" s="125"/>
      <c r="GQ506" s="125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 t="shared" si="265"/>
        <v>0</v>
      </c>
      <c r="HE506" s="125"/>
      <c r="HF506" s="125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277"/>
        <v>0</v>
      </c>
      <c r="HT506" s="136"/>
      <c r="HU506" s="140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9"/>
      <c r="IG506" s="50"/>
      <c r="IH506" s="129"/>
      <c r="II506" s="50"/>
      <c r="IJ506" s="51"/>
      <c r="IK506" s="52"/>
      <c r="IL506" s="48">
        <f t="shared" si="280"/>
        <v>0</v>
      </c>
      <c r="IM506" s="136"/>
      <c r="IN506" s="140"/>
      <c r="IO506" s="51"/>
      <c r="IP506" s="52"/>
      <c r="IQ506" s="48">
        <f t="shared" si="274"/>
        <v>0</v>
      </c>
      <c r="IR506" s="51"/>
      <c r="IS506" s="52"/>
      <c r="IT506" s="48">
        <f t="shared" si="286"/>
        <v>0</v>
      </c>
      <c r="IU506" s="136"/>
      <c r="IV506" s="140"/>
      <c r="IW506" s="51"/>
      <c r="IX506" s="50"/>
      <c r="IY506" s="51"/>
      <c r="IZ506" s="50"/>
      <c r="JA506" s="129"/>
      <c r="JB506" s="50"/>
      <c r="JC506" s="51"/>
      <c r="JD506" s="50"/>
      <c r="JE506" s="51"/>
      <c r="JF506" s="50"/>
      <c r="JG506" s="51"/>
      <c r="JH506" s="52"/>
      <c r="JI506" s="48">
        <f t="shared" si="278"/>
        <v>0</v>
      </c>
      <c r="JJ506" s="136"/>
      <c r="JK506" s="140"/>
      <c r="JL506" s="51"/>
      <c r="JM506" s="50"/>
      <c r="JN506" s="51"/>
      <c r="JO506" s="52"/>
      <c r="JP506" s="48">
        <f t="shared" si="275"/>
        <v>0</v>
      </c>
      <c r="JQ506" s="51"/>
      <c r="JR506" s="52"/>
    </row>
    <row r="507" spans="1:278" s="112" customFormat="1" ht="15" customHeight="1" x14ac:dyDescent="0.3">
      <c r="A507" s="176"/>
      <c r="B507" s="177">
        <v>7048</v>
      </c>
      <c r="C507" s="178" t="s">
        <v>820</v>
      </c>
      <c r="D507" s="179">
        <v>2009</v>
      </c>
      <c r="E507" s="180">
        <f t="shared" si="268"/>
        <v>0</v>
      </c>
      <c r="F507" s="181" t="s">
        <v>697</v>
      </c>
      <c r="G507" s="181"/>
      <c r="H507" s="47" t="s">
        <v>819</v>
      </c>
      <c r="I507" s="47"/>
      <c r="J507" s="182">
        <f t="shared" si="287"/>
        <v>0</v>
      </c>
      <c r="K507" s="49"/>
      <c r="L507" s="50"/>
      <c r="M507" s="51"/>
      <c r="N507" s="50"/>
      <c r="O507" s="51"/>
      <c r="P507" s="52"/>
      <c r="Q507" s="182">
        <f t="shared" si="269"/>
        <v>0</v>
      </c>
      <c r="R507" s="49"/>
      <c r="S507" s="52"/>
      <c r="T507" s="48">
        <f t="shared" si="270"/>
        <v>0</v>
      </c>
      <c r="U507" s="49"/>
      <c r="V507" s="50"/>
      <c r="W507" s="51"/>
      <c r="X507" s="52"/>
      <c r="Y507" s="183">
        <f t="shared" si="282"/>
        <v>0</v>
      </c>
      <c r="Z507" s="110"/>
      <c r="AA507" s="55"/>
      <c r="AB507" s="110"/>
      <c r="AC507" s="55"/>
      <c r="AD507" s="110"/>
      <c r="AE507" s="55"/>
      <c r="AF507" s="110"/>
      <c r="AG507" s="55"/>
      <c r="AH507" s="110"/>
      <c r="AI507" s="55"/>
      <c r="AJ507" s="110"/>
      <c r="AK507" s="55"/>
      <c r="AL507" s="110"/>
      <c r="AM507" s="55"/>
      <c r="AN507" s="110"/>
      <c r="AO507" s="88"/>
      <c r="AP507" s="95">
        <f t="shared" si="271"/>
        <v>0</v>
      </c>
      <c r="AQ507" s="109"/>
      <c r="AR507" s="92"/>
      <c r="AS507" s="89"/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83">
        <f t="shared" si="283"/>
        <v>0</v>
      </c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83">
        <f t="shared" si="284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/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/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183">
        <f t="shared" si="272"/>
        <v>0</v>
      </c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1"/>
      <c r="ET507" s="50"/>
      <c r="EU507" s="51"/>
      <c r="EV507" s="50"/>
      <c r="EW507" s="51"/>
      <c r="EX507" s="52"/>
      <c r="EY507" s="53">
        <f t="shared" si="273"/>
        <v>0</v>
      </c>
      <c r="EZ507" s="51"/>
      <c r="FA507" s="50"/>
      <c r="FB507" s="51"/>
      <c r="FC507" s="52"/>
      <c r="FD507" s="183">
        <f t="shared" si="288"/>
        <v>0</v>
      </c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183">
        <f>FS507+FU507+FW507+FY507+GC507</f>
        <v>0</v>
      </c>
      <c r="FR507" s="153"/>
      <c r="FS507" s="150"/>
      <c r="FT507" s="51"/>
      <c r="FU507" s="50"/>
      <c r="FV507" s="51"/>
      <c r="FW507" s="50"/>
      <c r="FX507" s="51"/>
      <c r="FY507" s="50"/>
      <c r="FZ507" s="18">
        <v>9</v>
      </c>
      <c r="GA507" s="18" t="s">
        <v>65</v>
      </c>
      <c r="GB507" s="51"/>
      <c r="GC507" s="52"/>
      <c r="GD507" s="53"/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/>
      <c r="GP507" s="136"/>
      <c r="GQ507" s="140"/>
      <c r="GR507" s="51"/>
      <c r="GS507" s="50"/>
      <c r="GT507" s="51"/>
      <c r="GU507" s="50"/>
      <c r="GV507" s="129"/>
      <c r="GW507" s="50"/>
      <c r="GX507" s="51"/>
      <c r="GY507" s="50"/>
      <c r="GZ507" s="51"/>
      <c r="HA507" s="51"/>
      <c r="HB507" s="51"/>
      <c r="HC507" s="52"/>
      <c r="HD507" s="182">
        <f t="shared" si="265"/>
        <v>0</v>
      </c>
      <c r="HE507" s="136"/>
      <c r="HF507" s="140"/>
      <c r="HG507" s="51"/>
      <c r="HH507" s="50"/>
      <c r="HI507" s="51"/>
      <c r="HJ507" s="50"/>
      <c r="HK507" s="129"/>
      <c r="HL507" s="50"/>
      <c r="HM507" s="51"/>
      <c r="HN507" s="50"/>
      <c r="HO507" s="51"/>
      <c r="HP507" s="51"/>
      <c r="HQ507" s="51"/>
      <c r="HR507" s="52"/>
      <c r="HS507" s="48">
        <f t="shared" si="277"/>
        <v>0</v>
      </c>
      <c r="HT507" s="136"/>
      <c r="HU507" s="140"/>
      <c r="HV507" s="51"/>
      <c r="HW507" s="50"/>
      <c r="HX507" s="51"/>
      <c r="HY507" s="50"/>
      <c r="HZ507" s="129"/>
      <c r="IA507" s="50"/>
      <c r="IB507" s="51"/>
      <c r="IC507" s="50"/>
      <c r="ID507" s="51"/>
      <c r="IE507" s="50"/>
      <c r="IF507" s="129"/>
      <c r="IG507" s="50"/>
      <c r="IH507" s="129"/>
      <c r="II507" s="51"/>
      <c r="IJ507" s="51"/>
      <c r="IK507" s="52"/>
      <c r="IL507" s="182">
        <f t="shared" si="280"/>
        <v>0</v>
      </c>
      <c r="IM507" s="136"/>
      <c r="IN507" s="140"/>
      <c r="IO507" s="51"/>
      <c r="IP507" s="52"/>
      <c r="IQ507" s="182">
        <f t="shared" si="274"/>
        <v>0</v>
      </c>
      <c r="IR507" s="51"/>
      <c r="IS507" s="52"/>
      <c r="IT507" s="182">
        <f t="shared" si="286"/>
        <v>0</v>
      </c>
      <c r="IU507" s="136"/>
      <c r="IV507" s="140"/>
      <c r="IW507" s="51"/>
      <c r="IX507" s="50"/>
      <c r="IY507" s="129"/>
      <c r="IZ507" s="50"/>
      <c r="JA507" s="129"/>
      <c r="JB507" s="50"/>
      <c r="JC507" s="51"/>
      <c r="JD507" s="50"/>
      <c r="JE507" s="51"/>
      <c r="JF507" s="50"/>
      <c r="JG507" s="51"/>
      <c r="JH507" s="52"/>
      <c r="JI507" s="182">
        <f t="shared" si="278"/>
        <v>0</v>
      </c>
      <c r="JJ507" s="136"/>
      <c r="JK507" s="140"/>
      <c r="JL507" s="129"/>
      <c r="JM507" s="50"/>
      <c r="JN507" s="51"/>
      <c r="JO507" s="52"/>
      <c r="JP507" s="182">
        <f t="shared" si="275"/>
        <v>0</v>
      </c>
      <c r="JQ507" s="51"/>
      <c r="JR507" s="52"/>
    </row>
    <row r="508" spans="1:278" s="112" customFormat="1" ht="15" hidden="1" customHeight="1" x14ac:dyDescent="0.3">
      <c r="A508" s="27"/>
      <c r="B508" s="37">
        <v>5349</v>
      </c>
      <c r="C508" s="30" t="s">
        <v>305</v>
      </c>
      <c r="D508" s="38">
        <v>2005</v>
      </c>
      <c r="E508" s="62">
        <f t="shared" si="268"/>
        <v>0</v>
      </c>
      <c r="F508" s="47"/>
      <c r="G508" s="47"/>
      <c r="H508" s="47"/>
      <c r="I508" s="47"/>
      <c r="J508" s="48">
        <f t="shared" si="287"/>
        <v>0</v>
      </c>
      <c r="K508" s="49"/>
      <c r="L508" s="50"/>
      <c r="M508" s="51"/>
      <c r="N508" s="50"/>
      <c r="O508" s="51"/>
      <c r="P508" s="52"/>
      <c r="Q508" s="48">
        <f t="shared" si="269"/>
        <v>0</v>
      </c>
      <c r="R508" s="49"/>
      <c r="S508" s="52"/>
      <c r="T508" s="48">
        <f t="shared" si="270"/>
        <v>0</v>
      </c>
      <c r="U508" s="49"/>
      <c r="V508" s="50"/>
      <c r="W508" s="51"/>
      <c r="X508" s="52"/>
      <c r="Y508" s="53">
        <f t="shared" si="282"/>
        <v>0</v>
      </c>
      <c r="Z508" s="148"/>
      <c r="AA508" s="55"/>
      <c r="AB508" s="110"/>
      <c r="AC508" s="55"/>
      <c r="AD508" s="110"/>
      <c r="AE508" s="55"/>
      <c r="AF508" s="110"/>
      <c r="AG508" s="55"/>
      <c r="AH508" s="110"/>
      <c r="AI508" s="55"/>
      <c r="AJ508" s="110"/>
      <c r="AK508" s="55"/>
      <c r="AL508" s="148"/>
      <c r="AM508" s="55"/>
      <c r="AN508" s="110"/>
      <c r="AO508" s="88"/>
      <c r="AP508" s="95">
        <f t="shared" si="271"/>
        <v>0</v>
      </c>
      <c r="AQ508" s="109"/>
      <c r="AR508" s="92"/>
      <c r="AS508" s="89">
        <f>AU508+AW508+AY508+BA508+BC508</f>
        <v>0</v>
      </c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>
        <f t="shared" si="283"/>
        <v>0</v>
      </c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284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>
        <f>CJ508+CL508+CN508+CP508+CR508+CT508</f>
        <v>0</v>
      </c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>
        <f>CW508+CY508+DA508+DC508+DE508</f>
        <v>0</v>
      </c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>
        <f t="shared" si="272"/>
        <v>0</v>
      </c>
      <c r="DG508" s="51"/>
      <c r="DH508" s="50"/>
      <c r="DI508" s="51"/>
      <c r="DJ508" s="50"/>
      <c r="DK508" s="51"/>
      <c r="DL508" s="52"/>
      <c r="DM508" s="53">
        <f>DO508+DQ508+DS508+DU508+DW508+DY508+EA508+EC508</f>
        <v>0</v>
      </c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>
        <f>EF508+EH508+EJ508+EL508+EN508+EP508+ER508+ET508+EV508+EX508</f>
        <v>0</v>
      </c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273"/>
        <v>0</v>
      </c>
      <c r="EZ508" s="51"/>
      <c r="FA508" s="50"/>
      <c r="FB508" s="51"/>
      <c r="FC508" s="52"/>
      <c r="FD508" s="53">
        <f t="shared" si="288"/>
        <v>0</v>
      </c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>
        <f t="shared" ref="FQ508:FQ539" si="289">FS508+FU508+FW508+FY508+GA508+GC508</f>
        <v>0</v>
      </c>
      <c r="FR508" s="122"/>
      <c r="FS508" s="122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>
        <f>GF508+GH508+GJ508+GL508+GN508</f>
        <v>0</v>
      </c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>
        <f>GQ508+GS508+GU508+GW508+GY508+HA508+HC508</f>
        <v>0</v>
      </c>
      <c r="GP508" s="136"/>
      <c r="GQ508" s="140"/>
      <c r="GR508" s="51"/>
      <c r="GS508" s="50"/>
      <c r="GT508" s="51"/>
      <c r="GU508" s="50"/>
      <c r="GV508" s="129"/>
      <c r="GW508" s="50"/>
      <c r="GX508" s="51"/>
      <c r="GY508" s="50"/>
      <c r="GZ508" s="51"/>
      <c r="HA508" s="50"/>
      <c r="HB508" s="51"/>
      <c r="HC508" s="52"/>
      <c r="HD508" s="48">
        <f t="shared" ref="HD508:HD566" si="290">HF508+HH508+HJ508+HL508+HN508+HP508+HR508</f>
        <v>0</v>
      </c>
      <c r="HE508" s="136"/>
      <c r="HF508" s="140"/>
      <c r="HG508" s="51"/>
      <c r="HH508" s="50"/>
      <c r="HI508" s="51"/>
      <c r="HJ508" s="50"/>
      <c r="HK508" s="129"/>
      <c r="HL508" s="50"/>
      <c r="HM508" s="51"/>
      <c r="HN508" s="50"/>
      <c r="HO508" s="51"/>
      <c r="HP508" s="50"/>
      <c r="HQ508" s="51"/>
      <c r="HR508" s="52"/>
      <c r="HS508" s="48">
        <f t="shared" si="277"/>
        <v>0</v>
      </c>
      <c r="HT508" s="136"/>
      <c r="HU508" s="140"/>
      <c r="HV508" s="51"/>
      <c r="HW508" s="50"/>
      <c r="HX508" s="51"/>
      <c r="HY508" s="50"/>
      <c r="HZ508" s="129"/>
      <c r="IA508" s="50"/>
      <c r="IB508" s="51"/>
      <c r="IC508" s="50"/>
      <c r="ID508" s="51"/>
      <c r="IE508" s="50"/>
      <c r="IF508" s="129"/>
      <c r="IG508" s="50"/>
      <c r="IH508" s="129"/>
      <c r="II508" s="50"/>
      <c r="IJ508" s="51"/>
      <c r="IK508" s="52"/>
      <c r="IL508" s="48">
        <f t="shared" si="280"/>
        <v>0</v>
      </c>
      <c r="IM508" s="136"/>
      <c r="IN508" s="140"/>
      <c r="IO508" s="51"/>
      <c r="IP508" s="52"/>
      <c r="IQ508" s="48">
        <f t="shared" si="274"/>
        <v>0</v>
      </c>
      <c r="IR508" s="51"/>
      <c r="IS508" s="52"/>
      <c r="IT508" s="48">
        <f t="shared" si="286"/>
        <v>0</v>
      </c>
      <c r="IU508" s="136"/>
      <c r="IV508" s="140"/>
      <c r="IW508" s="51"/>
      <c r="IX508" s="50"/>
      <c r="IY508" s="129"/>
      <c r="IZ508" s="50"/>
      <c r="JA508" s="129"/>
      <c r="JB508" s="50"/>
      <c r="JC508" s="51"/>
      <c r="JD508" s="50"/>
      <c r="JE508" s="51"/>
      <c r="JF508" s="50"/>
      <c r="JG508" s="51"/>
      <c r="JH508" s="52"/>
      <c r="JI508" s="48">
        <f t="shared" si="278"/>
        <v>0</v>
      </c>
      <c r="JJ508" s="136"/>
      <c r="JK508" s="140"/>
      <c r="JL508" s="129"/>
      <c r="JM508" s="50"/>
      <c r="JN508" s="51"/>
      <c r="JO508" s="52"/>
      <c r="JP508" s="48">
        <f t="shared" si="275"/>
        <v>0</v>
      </c>
      <c r="JQ508" s="51"/>
      <c r="JR508" s="52"/>
    </row>
    <row r="509" spans="1:278" s="112" customFormat="1" ht="15" hidden="1" customHeight="1" x14ac:dyDescent="0.3">
      <c r="A509" s="27"/>
      <c r="B509" s="37">
        <v>5954</v>
      </c>
      <c r="C509" s="30" t="s">
        <v>339</v>
      </c>
      <c r="D509" s="38">
        <v>2007</v>
      </c>
      <c r="E509" s="62">
        <f t="shared" si="268"/>
        <v>0</v>
      </c>
      <c r="F509" s="47"/>
      <c r="G509" s="47"/>
      <c r="H509" s="47"/>
      <c r="I509" s="47"/>
      <c r="J509" s="48">
        <f t="shared" si="287"/>
        <v>0</v>
      </c>
      <c r="K509" s="49"/>
      <c r="L509" s="50"/>
      <c r="M509" s="51"/>
      <c r="N509" s="50"/>
      <c r="O509" s="51"/>
      <c r="P509" s="52"/>
      <c r="Q509" s="48">
        <f t="shared" si="269"/>
        <v>0</v>
      </c>
      <c r="R509" s="49"/>
      <c r="S509" s="52"/>
      <c r="T509" s="48">
        <f t="shared" si="270"/>
        <v>0</v>
      </c>
      <c r="U509" s="49"/>
      <c r="V509" s="50"/>
      <c r="W509" s="51"/>
      <c r="X509" s="52"/>
      <c r="Y509" s="53">
        <f t="shared" si="282"/>
        <v>0</v>
      </c>
      <c r="Z509" s="110"/>
      <c r="AA509" s="55"/>
      <c r="AB509" s="110"/>
      <c r="AC509" s="55"/>
      <c r="AD509" s="110"/>
      <c r="AE509" s="55"/>
      <c r="AF509" s="110"/>
      <c r="AG509" s="55"/>
      <c r="AH509" s="110"/>
      <c r="AI509" s="55"/>
      <c r="AJ509" s="110"/>
      <c r="AK509" s="55"/>
      <c r="AL509" s="110"/>
      <c r="AM509" s="55"/>
      <c r="AN509" s="110"/>
      <c r="AO509" s="88"/>
      <c r="AP509" s="95">
        <f t="shared" si="271"/>
        <v>0</v>
      </c>
      <c r="AQ509" s="109"/>
      <c r="AR509" s="92"/>
      <c r="AS509" s="89"/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>
        <f t="shared" si="283"/>
        <v>0</v>
      </c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284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/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/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>
        <f t="shared" si="272"/>
        <v>0</v>
      </c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0"/>
      <c r="ET509" s="50"/>
      <c r="EU509" s="50"/>
      <c r="EV509" s="50"/>
      <c r="EW509" s="51"/>
      <c r="EX509" s="52"/>
      <c r="EY509" s="53">
        <f t="shared" si="273"/>
        <v>0</v>
      </c>
      <c r="EZ509" s="51"/>
      <c r="FA509" s="50"/>
      <c r="FB509" s="51"/>
      <c r="FC509" s="52"/>
      <c r="FD509" s="53">
        <f t="shared" si="288"/>
        <v>0</v>
      </c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>
        <f t="shared" si="289"/>
        <v>0</v>
      </c>
      <c r="FR509" s="153"/>
      <c r="FS509" s="150"/>
      <c r="FT509" s="51"/>
      <c r="FU509" s="50"/>
      <c r="FV509" s="51"/>
      <c r="FW509" s="50"/>
      <c r="FX509" s="51"/>
      <c r="FY509" s="50"/>
      <c r="FZ509" s="51"/>
      <c r="GA509" s="50"/>
      <c r="GB509" s="51"/>
      <c r="GC509" s="52"/>
      <c r="GD509" s="53"/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/>
      <c r="GP509" s="136"/>
      <c r="GQ509" s="140"/>
      <c r="GR509" s="51"/>
      <c r="GS509" s="50"/>
      <c r="GT509" s="51"/>
      <c r="GU509" s="50"/>
      <c r="GV509" s="129"/>
      <c r="GW509" s="50"/>
      <c r="GX509" s="51"/>
      <c r="GY509" s="50"/>
      <c r="GZ509" s="51"/>
      <c r="HA509" s="50"/>
      <c r="HB509" s="51"/>
      <c r="HC509" s="52"/>
      <c r="HD509" s="48">
        <f t="shared" si="290"/>
        <v>0</v>
      </c>
      <c r="HE509" s="136"/>
      <c r="HF509" s="140"/>
      <c r="HG509" s="51"/>
      <c r="HH509" s="50"/>
      <c r="HI509" s="51"/>
      <c r="HJ509" s="50"/>
      <c r="HK509" s="129"/>
      <c r="HL509" s="50"/>
      <c r="HM509" s="51"/>
      <c r="HN509" s="50"/>
      <c r="HO509" s="51"/>
      <c r="HP509" s="50"/>
      <c r="HQ509" s="51"/>
      <c r="HR509" s="52"/>
      <c r="HS509" s="48">
        <f t="shared" si="277"/>
        <v>0</v>
      </c>
      <c r="HT509" s="136"/>
      <c r="HU509" s="140"/>
      <c r="HV509" s="51"/>
      <c r="HW509" s="50"/>
      <c r="HX509" s="51"/>
      <c r="HY509" s="50"/>
      <c r="HZ509" s="129"/>
      <c r="IA509" s="50"/>
      <c r="IB509" s="51"/>
      <c r="IC509" s="50"/>
      <c r="ID509" s="51"/>
      <c r="IE509" s="50"/>
      <c r="IF509" s="129"/>
      <c r="IG509" s="50"/>
      <c r="IH509" s="129"/>
      <c r="II509" s="50"/>
      <c r="IJ509" s="51"/>
      <c r="IK509" s="52"/>
      <c r="IL509" s="48">
        <f t="shared" si="280"/>
        <v>0</v>
      </c>
      <c r="IM509" s="136"/>
      <c r="IN509" s="140"/>
      <c r="IO509" s="51"/>
      <c r="IP509" s="52"/>
      <c r="IQ509" s="48">
        <f t="shared" si="274"/>
        <v>0</v>
      </c>
      <c r="IR509" s="51"/>
      <c r="IS509" s="52"/>
      <c r="IT509" s="48">
        <f t="shared" si="286"/>
        <v>0</v>
      </c>
      <c r="IU509" s="136"/>
      <c r="IV509" s="140"/>
      <c r="IW509" s="51"/>
      <c r="IX509" s="50"/>
      <c r="IY509" s="129"/>
      <c r="IZ509" s="50"/>
      <c r="JA509" s="129"/>
      <c r="JB509" s="50"/>
      <c r="JC509" s="51"/>
      <c r="JD509" s="50"/>
      <c r="JE509" s="51"/>
      <c r="JF509" s="50"/>
      <c r="JG509" s="51"/>
      <c r="JH509" s="52"/>
      <c r="JI509" s="48">
        <f t="shared" si="278"/>
        <v>0</v>
      </c>
      <c r="JJ509" s="136"/>
      <c r="JK509" s="140"/>
      <c r="JL509" s="129"/>
      <c r="JM509" s="50"/>
      <c r="JN509" s="51"/>
      <c r="JO509" s="52"/>
      <c r="JP509" s="48">
        <f t="shared" si="275"/>
        <v>0</v>
      </c>
      <c r="JQ509" s="51"/>
      <c r="JR509" s="52"/>
    </row>
    <row r="510" spans="1:278" s="112" customFormat="1" ht="15" hidden="1" customHeight="1" x14ac:dyDescent="0.3">
      <c r="A510" s="27"/>
      <c r="B510" s="37">
        <v>7006</v>
      </c>
      <c r="C510" s="30" t="s">
        <v>387</v>
      </c>
      <c r="D510" s="38">
        <v>2007</v>
      </c>
      <c r="E510" s="62">
        <f t="shared" si="268"/>
        <v>0</v>
      </c>
      <c r="F510" s="47"/>
      <c r="G510" s="47"/>
      <c r="H510" s="47"/>
      <c r="I510" s="47"/>
      <c r="J510" s="48">
        <f t="shared" si="287"/>
        <v>0</v>
      </c>
      <c r="K510" s="49"/>
      <c r="L510" s="50"/>
      <c r="M510" s="51"/>
      <c r="N510" s="50"/>
      <c r="O510" s="51"/>
      <c r="P510" s="52"/>
      <c r="Q510" s="48">
        <f t="shared" si="269"/>
        <v>0</v>
      </c>
      <c r="R510" s="49"/>
      <c r="S510" s="52"/>
      <c r="T510" s="48">
        <f t="shared" si="270"/>
        <v>0</v>
      </c>
      <c r="U510" s="49"/>
      <c r="V510" s="50"/>
      <c r="W510" s="51"/>
      <c r="X510" s="52"/>
      <c r="Y510" s="53">
        <f t="shared" si="282"/>
        <v>0</v>
      </c>
      <c r="Z510" s="110"/>
      <c r="AA510" s="55"/>
      <c r="AB510" s="110"/>
      <c r="AC510" s="55"/>
      <c r="AD510" s="110"/>
      <c r="AE510" s="55"/>
      <c r="AF510" s="110"/>
      <c r="AG510" s="55"/>
      <c r="AH510" s="110"/>
      <c r="AI510" s="55"/>
      <c r="AJ510" s="110"/>
      <c r="AK510" s="55"/>
      <c r="AL510" s="110"/>
      <c r="AM510" s="55"/>
      <c r="AN510" s="110"/>
      <c r="AO510" s="88"/>
      <c r="AP510" s="95">
        <f t="shared" si="271"/>
        <v>0</v>
      </c>
      <c r="AQ510" s="109"/>
      <c r="AR510" s="92"/>
      <c r="AS510" s="89"/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>
        <f t="shared" si="283"/>
        <v>0</v>
      </c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si="284"/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/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/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>
        <f t="shared" si="272"/>
        <v>0</v>
      </c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0"/>
      <c r="ET510" s="50"/>
      <c r="EU510" s="50"/>
      <c r="EV510" s="50"/>
      <c r="EW510" s="51"/>
      <c r="EX510" s="52"/>
      <c r="EY510" s="53">
        <f t="shared" si="273"/>
        <v>0</v>
      </c>
      <c r="EZ510" s="51"/>
      <c r="FA510" s="50"/>
      <c r="FB510" s="51"/>
      <c r="FC510" s="52"/>
      <c r="FD510" s="53">
        <f t="shared" si="288"/>
        <v>0</v>
      </c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>
        <f t="shared" si="289"/>
        <v>0</v>
      </c>
      <c r="FR510" s="153"/>
      <c r="FS510" s="150"/>
      <c r="FT510" s="51"/>
      <c r="FU510" s="50"/>
      <c r="FV510" s="51"/>
      <c r="FW510" s="50"/>
      <c r="FX510" s="51"/>
      <c r="FY510" s="50"/>
      <c r="FZ510" s="51"/>
      <c r="GA510" s="50"/>
      <c r="GB510" s="51"/>
      <c r="GC510" s="52"/>
      <c r="GD510" s="53"/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/>
      <c r="GP510" s="136"/>
      <c r="GQ510" s="140"/>
      <c r="GR510" s="51"/>
      <c r="GS510" s="50"/>
      <c r="GT510" s="51"/>
      <c r="GU510" s="50"/>
      <c r="GV510" s="129"/>
      <c r="GW510" s="50"/>
      <c r="GX510" s="51"/>
      <c r="GY510" s="50"/>
      <c r="GZ510" s="51"/>
      <c r="HA510" s="50"/>
      <c r="HB510" s="51"/>
      <c r="HC510" s="52"/>
      <c r="HD510" s="48">
        <f t="shared" si="290"/>
        <v>0</v>
      </c>
      <c r="HE510" s="136"/>
      <c r="HF510" s="140"/>
      <c r="HG510" s="51"/>
      <c r="HH510" s="50"/>
      <c r="HI510" s="51"/>
      <c r="HJ510" s="50"/>
      <c r="HK510" s="129"/>
      <c r="HL510" s="50"/>
      <c r="HM510" s="51"/>
      <c r="HN510" s="50"/>
      <c r="HO510" s="51"/>
      <c r="HP510" s="50"/>
      <c r="HQ510" s="51"/>
      <c r="HR510" s="52"/>
      <c r="HS510" s="48">
        <f t="shared" si="277"/>
        <v>0</v>
      </c>
      <c r="HT510" s="136"/>
      <c r="HU510" s="140"/>
      <c r="HV510" s="51"/>
      <c r="HW510" s="50"/>
      <c r="HX510" s="51"/>
      <c r="HY510" s="50"/>
      <c r="HZ510" s="129"/>
      <c r="IA510" s="50"/>
      <c r="IB510" s="51"/>
      <c r="IC510" s="50"/>
      <c r="ID510" s="51"/>
      <c r="IE510" s="50"/>
      <c r="IF510" s="129"/>
      <c r="IG510" s="50"/>
      <c r="IH510" s="129"/>
      <c r="II510" s="50"/>
      <c r="IJ510" s="51"/>
      <c r="IK510" s="52"/>
      <c r="IL510" s="48">
        <f t="shared" si="280"/>
        <v>0</v>
      </c>
      <c r="IM510" s="136"/>
      <c r="IN510" s="140"/>
      <c r="IO510" s="51"/>
      <c r="IP510" s="52"/>
      <c r="IQ510" s="48">
        <f t="shared" si="274"/>
        <v>0</v>
      </c>
      <c r="IR510" s="51"/>
      <c r="IS510" s="52"/>
      <c r="IT510" s="48">
        <f t="shared" si="286"/>
        <v>0</v>
      </c>
      <c r="IU510" s="136"/>
      <c r="IV510" s="140"/>
      <c r="IW510" s="51"/>
      <c r="IX510" s="50"/>
      <c r="IY510" s="129"/>
      <c r="IZ510" s="50"/>
      <c r="JA510" s="129"/>
      <c r="JB510" s="50"/>
      <c r="JC510" s="51"/>
      <c r="JD510" s="50"/>
      <c r="JE510" s="51"/>
      <c r="JF510" s="50"/>
      <c r="JG510" s="51"/>
      <c r="JH510" s="52"/>
      <c r="JI510" s="48">
        <f t="shared" si="278"/>
        <v>0</v>
      </c>
      <c r="JJ510" s="136"/>
      <c r="JK510" s="140"/>
      <c r="JL510" s="129"/>
      <c r="JM510" s="50"/>
      <c r="JN510" s="51"/>
      <c r="JO510" s="52"/>
      <c r="JP510" s="48">
        <f t="shared" si="275"/>
        <v>0</v>
      </c>
      <c r="JQ510" s="51"/>
      <c r="JR510" s="52"/>
    </row>
    <row r="511" spans="1:278" s="112" customFormat="1" ht="15" hidden="1" customHeight="1" x14ac:dyDescent="0.3">
      <c r="A511" s="27"/>
      <c r="B511" s="37">
        <v>7085</v>
      </c>
      <c r="C511" s="30" t="s">
        <v>244</v>
      </c>
      <c r="D511" s="38">
        <v>2010</v>
      </c>
      <c r="E511" s="62">
        <f t="shared" si="268"/>
        <v>0</v>
      </c>
      <c r="F511" s="47" t="s">
        <v>719</v>
      </c>
      <c r="G511" s="47"/>
      <c r="H511" s="47" t="s">
        <v>797</v>
      </c>
      <c r="I511" s="47"/>
      <c r="J511" s="48">
        <f t="shared" si="287"/>
        <v>0</v>
      </c>
      <c r="K511" s="49"/>
      <c r="L511" s="50"/>
      <c r="M511" s="51"/>
      <c r="N511" s="50"/>
      <c r="O511" s="51"/>
      <c r="P511" s="52"/>
      <c r="Q511" s="48">
        <f t="shared" si="269"/>
        <v>0</v>
      </c>
      <c r="R511" s="49"/>
      <c r="S511" s="52"/>
      <c r="T511" s="48">
        <f t="shared" si="270"/>
        <v>0</v>
      </c>
      <c r="U511" s="49"/>
      <c r="V511" s="50"/>
      <c r="W511" s="51"/>
      <c r="X511" s="52"/>
      <c r="Y511" s="53">
        <f t="shared" ref="Y511:Y542" si="291">AA511+AC511+AE511+AG511+AI511+AK511+AM511+AO511</f>
        <v>0</v>
      </c>
      <c r="Z511" s="110"/>
      <c r="AA511" s="55"/>
      <c r="AB511" s="110"/>
      <c r="AC511" s="55"/>
      <c r="AD511" s="110"/>
      <c r="AE511" s="55"/>
      <c r="AF511" s="110"/>
      <c r="AG511" s="55"/>
      <c r="AH511" s="110"/>
      <c r="AI511" s="55"/>
      <c r="AJ511" s="110"/>
      <c r="AK511" s="55"/>
      <c r="AL511" s="120"/>
      <c r="AM511" s="55"/>
      <c r="AN511" s="110"/>
      <c r="AO511" s="88"/>
      <c r="AP511" s="95">
        <f t="shared" si="271"/>
        <v>0</v>
      </c>
      <c r="AQ511" s="109"/>
      <c r="AR511" s="92"/>
      <c r="AS511" s="89"/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>
        <f t="shared" si="283"/>
        <v>0</v>
      </c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284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/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/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>
        <f t="shared" si="272"/>
        <v>0</v>
      </c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1"/>
      <c r="ET511" s="50"/>
      <c r="EU511" s="51"/>
      <c r="EV511" s="50"/>
      <c r="EW511" s="51"/>
      <c r="EX511" s="52"/>
      <c r="EY511" s="53">
        <f t="shared" si="273"/>
        <v>0</v>
      </c>
      <c r="EZ511" s="51"/>
      <c r="FA511" s="50"/>
      <c r="FB511" s="51"/>
      <c r="FC511" s="52"/>
      <c r="FD511" s="53">
        <f t="shared" si="288"/>
        <v>0</v>
      </c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>
        <f t="shared" si="289"/>
        <v>0</v>
      </c>
      <c r="FR511" s="153"/>
      <c r="FS511" s="150"/>
      <c r="FT511" s="51"/>
      <c r="FU511" s="50"/>
      <c r="FV511" s="51"/>
      <c r="FW511" s="50"/>
      <c r="FX511" s="51"/>
      <c r="FY511" s="50"/>
      <c r="FZ511" s="51"/>
      <c r="GA511" s="50"/>
      <c r="GB511" s="51"/>
      <c r="GC511" s="52"/>
      <c r="GD511" s="53"/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/>
      <c r="GP511" s="136"/>
      <c r="GQ511" s="140"/>
      <c r="GR511" s="51"/>
      <c r="GS511" s="50"/>
      <c r="GT511" s="51"/>
      <c r="GU511" s="50"/>
      <c r="GV511" s="129"/>
      <c r="GW511" s="50"/>
      <c r="GX511" s="51"/>
      <c r="GY511" s="50"/>
      <c r="GZ511" s="51"/>
      <c r="HA511" s="50"/>
      <c r="HB511" s="51"/>
      <c r="HC511" s="52"/>
      <c r="HD511" s="48">
        <f t="shared" si="290"/>
        <v>0</v>
      </c>
      <c r="HE511" s="136"/>
      <c r="HF511" s="140"/>
      <c r="HG511" s="51"/>
      <c r="HH511" s="50"/>
      <c r="HI511" s="51"/>
      <c r="HJ511" s="50"/>
      <c r="HK511" s="129"/>
      <c r="HL511" s="50"/>
      <c r="HM511" s="51"/>
      <c r="HN511" s="50"/>
      <c r="HO511" s="51"/>
      <c r="HP511" s="50"/>
      <c r="HQ511" s="51"/>
      <c r="HR511" s="52"/>
      <c r="HS511" s="48">
        <f t="shared" si="277"/>
        <v>0</v>
      </c>
      <c r="HT511" s="136"/>
      <c r="HU511" s="140"/>
      <c r="HV511" s="51"/>
      <c r="HW511" s="50"/>
      <c r="HX511" s="51"/>
      <c r="HY511" s="50"/>
      <c r="HZ511" s="129"/>
      <c r="IA511" s="50"/>
      <c r="IB511" s="51"/>
      <c r="IC511" s="50"/>
      <c r="ID511" s="51"/>
      <c r="IE511" s="50"/>
      <c r="IF511" s="129"/>
      <c r="IG511" s="50"/>
      <c r="IH511" s="129"/>
      <c r="II511" s="50"/>
      <c r="IJ511" s="51"/>
      <c r="IK511" s="52"/>
      <c r="IL511" s="48">
        <f t="shared" si="280"/>
        <v>0</v>
      </c>
      <c r="IM511" s="136"/>
      <c r="IN511" s="140"/>
      <c r="IO511" s="51"/>
      <c r="IP511" s="52"/>
      <c r="IQ511" s="48">
        <f t="shared" si="274"/>
        <v>0</v>
      </c>
      <c r="IR511" s="51"/>
      <c r="IS511" s="52"/>
      <c r="IT511" s="48">
        <f t="shared" si="286"/>
        <v>0</v>
      </c>
      <c r="IU511" s="136"/>
      <c r="IV511" s="140"/>
      <c r="IW511" s="51"/>
      <c r="IX511" s="50"/>
      <c r="IY511" s="129"/>
      <c r="IZ511" s="50"/>
      <c r="JA511" s="129"/>
      <c r="JB511" s="50"/>
      <c r="JC511" s="51"/>
      <c r="JD511" s="50"/>
      <c r="JE511" s="51"/>
      <c r="JF511" s="50"/>
      <c r="JG511" s="51"/>
      <c r="JH511" s="52"/>
      <c r="JI511" s="48">
        <f t="shared" si="278"/>
        <v>0</v>
      </c>
      <c r="JJ511" s="136"/>
      <c r="JK511" s="140"/>
      <c r="JL511" s="129"/>
      <c r="JM511" s="50"/>
      <c r="JN511" s="51"/>
      <c r="JO511" s="52"/>
      <c r="JP511" s="48">
        <f t="shared" si="275"/>
        <v>0</v>
      </c>
      <c r="JQ511" s="51"/>
      <c r="JR511" s="52"/>
    </row>
    <row r="512" spans="1:278" s="112" customFormat="1" ht="15" hidden="1" customHeight="1" x14ac:dyDescent="0.3">
      <c r="A512" s="27"/>
      <c r="B512" s="37">
        <v>5767</v>
      </c>
      <c r="C512" s="30" t="s">
        <v>142</v>
      </c>
      <c r="D512" s="38">
        <v>2006</v>
      </c>
      <c r="E512" s="62">
        <f t="shared" si="268"/>
        <v>0</v>
      </c>
      <c r="F512" s="47"/>
      <c r="G512" s="47"/>
      <c r="H512" s="47"/>
      <c r="I512" s="47"/>
      <c r="J512" s="48">
        <f t="shared" si="287"/>
        <v>0</v>
      </c>
      <c r="K512" s="49"/>
      <c r="L512" s="50"/>
      <c r="M512" s="51"/>
      <c r="N512" s="50"/>
      <c r="O512" s="51"/>
      <c r="P512" s="52"/>
      <c r="Q512" s="48">
        <f t="shared" si="269"/>
        <v>0</v>
      </c>
      <c r="R512" s="49"/>
      <c r="S512" s="52"/>
      <c r="T512" s="48">
        <f t="shared" si="270"/>
        <v>0</v>
      </c>
      <c r="U512" s="49"/>
      <c r="V512" s="50"/>
      <c r="W512" s="51"/>
      <c r="X512" s="52"/>
      <c r="Y512" s="53">
        <f t="shared" si="291"/>
        <v>0</v>
      </c>
      <c r="Z512" s="110"/>
      <c r="AA512" s="55"/>
      <c r="AB512" s="110"/>
      <c r="AC512" s="55"/>
      <c r="AD512" s="110"/>
      <c r="AE512" s="55"/>
      <c r="AF512" s="110"/>
      <c r="AG512" s="55"/>
      <c r="AH512" s="110"/>
      <c r="AI512" s="55"/>
      <c r="AJ512" s="110"/>
      <c r="AK512" s="55"/>
      <c r="AL512" s="110"/>
      <c r="AM512" s="55"/>
      <c r="AN512" s="110"/>
      <c r="AO512" s="88"/>
      <c r="AP512" s="95">
        <f t="shared" si="271"/>
        <v>0</v>
      </c>
      <c r="AQ512" s="109"/>
      <c r="AR512" s="92"/>
      <c r="AS512" s="89">
        <f t="shared" ref="AS512:AS518" si="292">AU512+AW512+AY512+BA512+BC512</f>
        <v>0</v>
      </c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>
        <f t="shared" si="283"/>
        <v>0</v>
      </c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284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>
        <f t="shared" ref="CH512:CH518" si="293">CJ512+CL512+CN512+CP512+CR512+CT512</f>
        <v>0</v>
      </c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>
        <f t="shared" ref="CU512:CU518" si="294">CW512+CY512+DA512+DC512+DE512</f>
        <v>0</v>
      </c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>
        <f t="shared" si="272"/>
        <v>0</v>
      </c>
      <c r="DG512" s="51"/>
      <c r="DH512" s="50"/>
      <c r="DI512" s="51"/>
      <c r="DJ512" s="50"/>
      <c r="DK512" s="51"/>
      <c r="DL512" s="52"/>
      <c r="DM512" s="53">
        <f t="shared" ref="DM512:DM518" si="295">DO512+DQ512+DS512+DU512+DW512+DY512+EA512+EC512</f>
        <v>0</v>
      </c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>
        <f t="shared" ref="ED512:ED518" si="296">EF512+EH512+EJ512+EL512+EN512+EP512+ER512+ET512+EV512+EX512</f>
        <v>0</v>
      </c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273"/>
        <v>0</v>
      </c>
      <c r="EZ512" s="51"/>
      <c r="FA512" s="50"/>
      <c r="FB512" s="51"/>
      <c r="FC512" s="52"/>
      <c r="FD512" s="53">
        <f t="shared" si="288"/>
        <v>0</v>
      </c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>
        <f t="shared" si="289"/>
        <v>0</v>
      </c>
      <c r="FR512" s="122"/>
      <c r="FS512" s="122"/>
      <c r="FT512" s="51"/>
      <c r="FU512" s="50"/>
      <c r="FV512" s="51"/>
      <c r="FW512" s="50"/>
      <c r="FX512" s="50"/>
      <c r="FY512" s="50"/>
      <c r="FZ512" s="50"/>
      <c r="GA512" s="50"/>
      <c r="GB512" s="51"/>
      <c r="GC512" s="52"/>
      <c r="GD512" s="53">
        <f t="shared" ref="GD512:GD518" si="297">GF512+GH512+GJ512+GL512+GN512</f>
        <v>0</v>
      </c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>
        <f t="shared" ref="GO512:GO518" si="298">GQ512+GS512+GU512+GW512+GY512+HA512+HC512</f>
        <v>0</v>
      </c>
      <c r="GP512" s="136"/>
      <c r="GQ512" s="140"/>
      <c r="GR512" s="51"/>
      <c r="GS512" s="50"/>
      <c r="GT512" s="51"/>
      <c r="GU512" s="50"/>
      <c r="GV512" s="129"/>
      <c r="GW512" s="50"/>
      <c r="GX512" s="51"/>
      <c r="GY512" s="50"/>
      <c r="GZ512" s="51"/>
      <c r="HA512" s="50"/>
      <c r="HB512" s="51"/>
      <c r="HC512" s="52"/>
      <c r="HD512" s="48">
        <f t="shared" si="290"/>
        <v>0</v>
      </c>
      <c r="HE512" s="136"/>
      <c r="HF512" s="140"/>
      <c r="HG512" s="51"/>
      <c r="HH512" s="50"/>
      <c r="HI512" s="51"/>
      <c r="HJ512" s="50"/>
      <c r="HK512" s="129"/>
      <c r="HL512" s="50"/>
      <c r="HM512" s="51"/>
      <c r="HN512" s="50"/>
      <c r="HO512" s="51"/>
      <c r="HP512" s="50"/>
      <c r="HQ512" s="51"/>
      <c r="HR512" s="52"/>
      <c r="HS512" s="48">
        <f t="shared" si="277"/>
        <v>0</v>
      </c>
      <c r="HT512" s="136"/>
      <c r="HU512" s="140"/>
      <c r="HV512" s="51"/>
      <c r="HW512" s="50"/>
      <c r="HX512" s="51"/>
      <c r="HY512" s="50"/>
      <c r="HZ512" s="129"/>
      <c r="IA512" s="50"/>
      <c r="IB512" s="51"/>
      <c r="IC512" s="50"/>
      <c r="ID512" s="51"/>
      <c r="IE512" s="50"/>
      <c r="IF512" s="129"/>
      <c r="IG512" s="50"/>
      <c r="IH512" s="129"/>
      <c r="II512" s="50"/>
      <c r="IJ512" s="51"/>
      <c r="IK512" s="52"/>
      <c r="IL512" s="48">
        <f t="shared" si="280"/>
        <v>0</v>
      </c>
      <c r="IM512" s="136"/>
      <c r="IN512" s="140"/>
      <c r="IO512" s="51"/>
      <c r="IP512" s="52"/>
      <c r="IQ512" s="48">
        <f t="shared" si="274"/>
        <v>0</v>
      </c>
      <c r="IR512" s="51"/>
      <c r="IS512" s="52"/>
      <c r="IT512" s="48">
        <f t="shared" si="286"/>
        <v>0</v>
      </c>
      <c r="IU512" s="136"/>
      <c r="IV512" s="140"/>
      <c r="IW512" s="51"/>
      <c r="IX512" s="50"/>
      <c r="IY512" s="129"/>
      <c r="IZ512" s="50"/>
      <c r="JA512" s="129"/>
      <c r="JB512" s="50"/>
      <c r="JC512" s="51"/>
      <c r="JD512" s="50"/>
      <c r="JE512" s="51"/>
      <c r="JF512" s="50"/>
      <c r="JG512" s="51"/>
      <c r="JH512" s="52"/>
      <c r="JI512" s="48">
        <f t="shared" si="278"/>
        <v>0</v>
      </c>
      <c r="JJ512" s="136"/>
      <c r="JK512" s="140"/>
      <c r="JL512" s="129"/>
      <c r="JM512" s="50"/>
      <c r="JN512" s="51"/>
      <c r="JO512" s="52"/>
      <c r="JP512" s="48">
        <f t="shared" si="275"/>
        <v>0</v>
      </c>
      <c r="JQ512" s="51"/>
      <c r="JR512" s="52"/>
    </row>
    <row r="513" spans="1:278" s="112" customFormat="1" ht="15" hidden="1" customHeight="1" x14ac:dyDescent="0.3">
      <c r="A513" s="27"/>
      <c r="B513" s="37">
        <v>4514</v>
      </c>
      <c r="C513" s="30" t="s">
        <v>129</v>
      </c>
      <c r="D513" s="38">
        <v>2005</v>
      </c>
      <c r="E513" s="62">
        <f t="shared" si="268"/>
        <v>0</v>
      </c>
      <c r="F513" s="47"/>
      <c r="G513" s="47"/>
      <c r="H513" s="47"/>
      <c r="I513" s="47"/>
      <c r="J513" s="48">
        <f t="shared" si="287"/>
        <v>0</v>
      </c>
      <c r="K513" s="49"/>
      <c r="L513" s="50"/>
      <c r="M513" s="51"/>
      <c r="N513" s="50"/>
      <c r="O513" s="51"/>
      <c r="P513" s="52"/>
      <c r="Q513" s="48">
        <f t="shared" si="269"/>
        <v>0</v>
      </c>
      <c r="R513" s="49"/>
      <c r="S513" s="52"/>
      <c r="T513" s="48">
        <f t="shared" si="270"/>
        <v>0</v>
      </c>
      <c r="U513" s="49"/>
      <c r="V513" s="50"/>
      <c r="W513" s="51"/>
      <c r="X513" s="52"/>
      <c r="Y513" s="53">
        <f t="shared" si="291"/>
        <v>0</v>
      </c>
      <c r="Z513" s="110"/>
      <c r="AA513" s="55"/>
      <c r="AB513" s="110"/>
      <c r="AC513" s="55"/>
      <c r="AD513" s="110"/>
      <c r="AE513" s="55"/>
      <c r="AF513" s="117"/>
      <c r="AG513" s="55"/>
      <c r="AH513" s="117"/>
      <c r="AI513" s="55"/>
      <c r="AJ513" s="110"/>
      <c r="AK513" s="55"/>
      <c r="AL513" s="114"/>
      <c r="AM513" s="55"/>
      <c r="AN513" s="110"/>
      <c r="AO513" s="88"/>
      <c r="AP513" s="95">
        <f t="shared" si="271"/>
        <v>0</v>
      </c>
      <c r="AQ513" s="109"/>
      <c r="AR513" s="92"/>
      <c r="AS513" s="89">
        <f t="shared" si="292"/>
        <v>0</v>
      </c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>
        <f t="shared" si="283"/>
        <v>0</v>
      </c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284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>
        <f t="shared" si="293"/>
        <v>0</v>
      </c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>
        <f t="shared" si="294"/>
        <v>0</v>
      </c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>
        <f t="shared" si="272"/>
        <v>0</v>
      </c>
      <c r="DG513" s="51"/>
      <c r="DH513" s="50"/>
      <c r="DI513" s="51"/>
      <c r="DJ513" s="50"/>
      <c r="DK513" s="51"/>
      <c r="DL513" s="52"/>
      <c r="DM513" s="53">
        <f t="shared" si="295"/>
        <v>0</v>
      </c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>
        <f t="shared" si="296"/>
        <v>0</v>
      </c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273"/>
        <v>0</v>
      </c>
      <c r="EZ513" s="51"/>
      <c r="FA513" s="50"/>
      <c r="FB513" s="51"/>
      <c r="FC513" s="52"/>
      <c r="FD513" s="53">
        <f t="shared" si="288"/>
        <v>0</v>
      </c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>
        <f t="shared" si="289"/>
        <v>0</v>
      </c>
      <c r="FR513" s="122"/>
      <c r="FS513" s="122"/>
      <c r="FT513" s="51"/>
      <c r="FU513" s="50"/>
      <c r="FV513" s="51"/>
      <c r="FW513" s="50"/>
      <c r="FX513" s="50"/>
      <c r="FY513" s="50"/>
      <c r="FZ513" s="50"/>
      <c r="GA513" s="50"/>
      <c r="GB513" s="51"/>
      <c r="GC513" s="52"/>
      <c r="GD513" s="53">
        <f t="shared" si="297"/>
        <v>0</v>
      </c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>
        <f t="shared" si="298"/>
        <v>0</v>
      </c>
      <c r="GP513" s="136"/>
      <c r="GQ513" s="140"/>
      <c r="GR513" s="51"/>
      <c r="GS513" s="50"/>
      <c r="GT513" s="51"/>
      <c r="GU513" s="50"/>
      <c r="GV513" s="129"/>
      <c r="GW513" s="50"/>
      <c r="GX513" s="51"/>
      <c r="GY513" s="50"/>
      <c r="GZ513" s="51"/>
      <c r="HA513" s="50"/>
      <c r="HB513" s="51"/>
      <c r="HC513" s="52"/>
      <c r="HD513" s="48">
        <f t="shared" si="290"/>
        <v>0</v>
      </c>
      <c r="HE513" s="136"/>
      <c r="HF513" s="140"/>
      <c r="HG513" s="51"/>
      <c r="HH513" s="50"/>
      <c r="HI513" s="51"/>
      <c r="HJ513" s="50"/>
      <c r="HK513" s="129"/>
      <c r="HL513" s="50"/>
      <c r="HM513" s="51"/>
      <c r="HN513" s="50"/>
      <c r="HO513" s="51"/>
      <c r="HP513" s="50"/>
      <c r="HQ513" s="51"/>
      <c r="HR513" s="52"/>
      <c r="HS513" s="48">
        <f t="shared" si="277"/>
        <v>0</v>
      </c>
      <c r="HT513" s="136"/>
      <c r="HU513" s="140"/>
      <c r="HV513" s="51"/>
      <c r="HW513" s="50"/>
      <c r="HX513" s="51"/>
      <c r="HY513" s="50"/>
      <c r="HZ513" s="129"/>
      <c r="IA513" s="50"/>
      <c r="IB513" s="51"/>
      <c r="IC513" s="50"/>
      <c r="ID513" s="51"/>
      <c r="IE513" s="50"/>
      <c r="IF513" s="129"/>
      <c r="IG513" s="50"/>
      <c r="IH513" s="129"/>
      <c r="II513" s="50"/>
      <c r="IJ513" s="51"/>
      <c r="IK513" s="52"/>
      <c r="IL513" s="48">
        <f t="shared" si="280"/>
        <v>0</v>
      </c>
      <c r="IM513" s="136"/>
      <c r="IN513" s="140"/>
      <c r="IO513" s="51"/>
      <c r="IP513" s="52"/>
      <c r="IQ513" s="48">
        <f t="shared" si="274"/>
        <v>0</v>
      </c>
      <c r="IR513" s="51"/>
      <c r="IS513" s="52"/>
      <c r="IT513" s="48">
        <f t="shared" si="286"/>
        <v>0</v>
      </c>
      <c r="IU513" s="136"/>
      <c r="IV513" s="140"/>
      <c r="IW513" s="51"/>
      <c r="IX513" s="50"/>
      <c r="IY513" s="129"/>
      <c r="IZ513" s="50"/>
      <c r="JA513" s="129"/>
      <c r="JB513" s="50"/>
      <c r="JC513" s="51"/>
      <c r="JD513" s="50"/>
      <c r="JE513" s="51"/>
      <c r="JF513" s="50"/>
      <c r="JG513" s="51"/>
      <c r="JH513" s="52"/>
      <c r="JI513" s="48">
        <f t="shared" si="278"/>
        <v>0</v>
      </c>
      <c r="JJ513" s="136"/>
      <c r="JK513" s="140"/>
      <c r="JL513" s="129"/>
      <c r="JM513" s="50"/>
      <c r="JN513" s="51"/>
      <c r="JO513" s="52"/>
      <c r="JP513" s="48">
        <f t="shared" si="275"/>
        <v>0</v>
      </c>
      <c r="JQ513" s="51"/>
      <c r="JR513" s="52"/>
    </row>
    <row r="514" spans="1:278" s="112" customFormat="1" ht="15" hidden="1" customHeight="1" x14ac:dyDescent="0.3">
      <c r="A514" s="27"/>
      <c r="B514" s="37">
        <v>5283</v>
      </c>
      <c r="C514" s="30" t="s">
        <v>127</v>
      </c>
      <c r="D514" s="38">
        <v>2005</v>
      </c>
      <c r="E514" s="62">
        <f t="shared" si="268"/>
        <v>0</v>
      </c>
      <c r="F514" s="47"/>
      <c r="G514" s="47"/>
      <c r="H514" s="47"/>
      <c r="I514" s="47"/>
      <c r="J514" s="48">
        <f t="shared" si="287"/>
        <v>0</v>
      </c>
      <c r="K514" s="49"/>
      <c r="L514" s="50"/>
      <c r="M514" s="51"/>
      <c r="N514" s="50"/>
      <c r="O514" s="51"/>
      <c r="P514" s="52"/>
      <c r="Q514" s="48">
        <f t="shared" si="269"/>
        <v>0</v>
      </c>
      <c r="R514" s="49"/>
      <c r="S514" s="52"/>
      <c r="T514" s="48">
        <f t="shared" si="270"/>
        <v>0</v>
      </c>
      <c r="U514" s="49"/>
      <c r="V514" s="50"/>
      <c r="W514" s="51"/>
      <c r="X514" s="52"/>
      <c r="Y514" s="53">
        <f t="shared" si="291"/>
        <v>0</v>
      </c>
      <c r="Z514" s="110"/>
      <c r="AA514" s="55"/>
      <c r="AB514" s="110"/>
      <c r="AC514" s="55"/>
      <c r="AD514" s="110"/>
      <c r="AE514" s="55"/>
      <c r="AF514" s="110"/>
      <c r="AG514" s="55"/>
      <c r="AH514" s="110"/>
      <c r="AI514" s="55"/>
      <c r="AJ514" s="110"/>
      <c r="AK514" s="55"/>
      <c r="AL514" s="110"/>
      <c r="AM514" s="55"/>
      <c r="AN514" s="110"/>
      <c r="AO514" s="88"/>
      <c r="AP514" s="95">
        <f t="shared" si="271"/>
        <v>0</v>
      </c>
      <c r="AQ514" s="109"/>
      <c r="AR514" s="92"/>
      <c r="AS514" s="89">
        <f t="shared" si="292"/>
        <v>0</v>
      </c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>
        <f t="shared" si="283"/>
        <v>0</v>
      </c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284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>
        <f t="shared" si="293"/>
        <v>0</v>
      </c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>
        <f t="shared" si="294"/>
        <v>0</v>
      </c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>
        <f t="shared" si="272"/>
        <v>0</v>
      </c>
      <c r="DG514" s="51"/>
      <c r="DH514" s="50"/>
      <c r="DI514" s="51"/>
      <c r="DJ514" s="50"/>
      <c r="DK514" s="51"/>
      <c r="DL514" s="52"/>
      <c r="DM514" s="53">
        <f t="shared" si="295"/>
        <v>0</v>
      </c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>
        <f t="shared" si="296"/>
        <v>0</v>
      </c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0"/>
      <c r="ET514" s="50"/>
      <c r="EU514" s="50"/>
      <c r="EV514" s="50"/>
      <c r="EW514" s="51"/>
      <c r="EX514" s="52"/>
      <c r="EY514" s="53">
        <f t="shared" si="273"/>
        <v>0</v>
      </c>
      <c r="EZ514" s="51"/>
      <c r="FA514" s="50"/>
      <c r="FB514" s="51"/>
      <c r="FC514" s="52"/>
      <c r="FD514" s="53">
        <f t="shared" si="288"/>
        <v>0</v>
      </c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>
        <f t="shared" si="289"/>
        <v>0</v>
      </c>
      <c r="FR514" s="122"/>
      <c r="FS514" s="122"/>
      <c r="FT514" s="51"/>
      <c r="FU514" s="50"/>
      <c r="FV514" s="51"/>
      <c r="FW514" s="50"/>
      <c r="FX514" s="50"/>
      <c r="FY514" s="50"/>
      <c r="FZ514" s="50"/>
      <c r="GA514" s="50"/>
      <c r="GB514" s="51"/>
      <c r="GC514" s="52"/>
      <c r="GD514" s="53">
        <f t="shared" si="297"/>
        <v>0</v>
      </c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>
        <f t="shared" si="298"/>
        <v>0</v>
      </c>
      <c r="GP514" s="136"/>
      <c r="GQ514" s="140"/>
      <c r="GR514" s="51"/>
      <c r="GS514" s="50"/>
      <c r="GT514" s="51"/>
      <c r="GU514" s="50"/>
      <c r="GV514" s="129"/>
      <c r="GW514" s="50"/>
      <c r="GX514" s="51"/>
      <c r="GY514" s="50"/>
      <c r="GZ514" s="51"/>
      <c r="HA514" s="50"/>
      <c r="HB514" s="51"/>
      <c r="HC514" s="52"/>
      <c r="HD514" s="48">
        <f t="shared" si="290"/>
        <v>0</v>
      </c>
      <c r="HE514" s="136"/>
      <c r="HF514" s="140"/>
      <c r="HG514" s="51"/>
      <c r="HH514" s="50"/>
      <c r="HI514" s="51"/>
      <c r="HJ514" s="50"/>
      <c r="HK514" s="129"/>
      <c r="HL514" s="50"/>
      <c r="HM514" s="51"/>
      <c r="HN514" s="50"/>
      <c r="HO514" s="51"/>
      <c r="HP514" s="50"/>
      <c r="HQ514" s="51"/>
      <c r="HR514" s="52"/>
      <c r="HS514" s="48">
        <f t="shared" si="277"/>
        <v>0</v>
      </c>
      <c r="HT514" s="136"/>
      <c r="HU514" s="140"/>
      <c r="HV514" s="51"/>
      <c r="HW514" s="50"/>
      <c r="HX514" s="51"/>
      <c r="HY514" s="50"/>
      <c r="HZ514" s="129"/>
      <c r="IA514" s="50"/>
      <c r="IB514" s="51"/>
      <c r="IC514" s="50"/>
      <c r="ID514" s="51"/>
      <c r="IE514" s="50"/>
      <c r="IF514" s="129"/>
      <c r="IG514" s="50"/>
      <c r="IH514" s="129"/>
      <c r="II514" s="50"/>
      <c r="IJ514" s="51"/>
      <c r="IK514" s="52"/>
      <c r="IL514" s="48">
        <f t="shared" si="280"/>
        <v>0</v>
      </c>
      <c r="IM514" s="136"/>
      <c r="IN514" s="140"/>
      <c r="IO514" s="51"/>
      <c r="IP514" s="52"/>
      <c r="IQ514" s="48">
        <f t="shared" si="274"/>
        <v>0</v>
      </c>
      <c r="IR514" s="51"/>
      <c r="IS514" s="52"/>
      <c r="IT514" s="48">
        <f t="shared" si="286"/>
        <v>0</v>
      </c>
      <c r="IU514" s="136"/>
      <c r="IV514" s="140"/>
      <c r="IW514" s="51"/>
      <c r="IX514" s="50"/>
      <c r="IY514" s="129"/>
      <c r="IZ514" s="50"/>
      <c r="JA514" s="129"/>
      <c r="JB514" s="50"/>
      <c r="JC514" s="51"/>
      <c r="JD514" s="50"/>
      <c r="JE514" s="51"/>
      <c r="JF514" s="50"/>
      <c r="JG514" s="51"/>
      <c r="JH514" s="52"/>
      <c r="JI514" s="48">
        <f t="shared" si="278"/>
        <v>0</v>
      </c>
      <c r="JJ514" s="136"/>
      <c r="JK514" s="140"/>
      <c r="JL514" s="129"/>
      <c r="JM514" s="50"/>
      <c r="JN514" s="51"/>
      <c r="JO514" s="52"/>
      <c r="JP514" s="48">
        <f t="shared" si="275"/>
        <v>0</v>
      </c>
      <c r="JQ514" s="51"/>
      <c r="JR514" s="52"/>
    </row>
    <row r="515" spans="1:278" s="112" customFormat="1" ht="15" hidden="1" customHeight="1" x14ac:dyDescent="0.3">
      <c r="A515" s="27"/>
      <c r="B515" s="37">
        <v>4166</v>
      </c>
      <c r="C515" s="30" t="s">
        <v>115</v>
      </c>
      <c r="D515" s="39">
        <v>2004</v>
      </c>
      <c r="E515" s="62">
        <f t="shared" si="268"/>
        <v>0</v>
      </c>
      <c r="F515" s="47"/>
      <c r="G515" s="47"/>
      <c r="H515" s="47"/>
      <c r="I515" s="47"/>
      <c r="J515" s="48">
        <f t="shared" si="287"/>
        <v>0</v>
      </c>
      <c r="K515" s="49"/>
      <c r="L515" s="50"/>
      <c r="M515" s="51"/>
      <c r="N515" s="50"/>
      <c r="O515" s="51"/>
      <c r="P515" s="52"/>
      <c r="Q515" s="48">
        <f t="shared" si="269"/>
        <v>0</v>
      </c>
      <c r="R515" s="49"/>
      <c r="S515" s="52"/>
      <c r="T515" s="48">
        <f t="shared" si="270"/>
        <v>0</v>
      </c>
      <c r="U515" s="49"/>
      <c r="V515" s="50"/>
      <c r="W515" s="51"/>
      <c r="X515" s="52"/>
      <c r="Y515" s="53">
        <f t="shared" si="291"/>
        <v>0</v>
      </c>
      <c r="Z515" s="110"/>
      <c r="AA515" s="55"/>
      <c r="AB515" s="110"/>
      <c r="AC515" s="55"/>
      <c r="AD515" s="110"/>
      <c r="AE515" s="55"/>
      <c r="AF515" s="110"/>
      <c r="AG515" s="55"/>
      <c r="AH515" s="110"/>
      <c r="AI515" s="55"/>
      <c r="AJ515" s="110"/>
      <c r="AK515" s="55"/>
      <c r="AL515" s="110"/>
      <c r="AM515" s="55"/>
      <c r="AN515" s="110"/>
      <c r="AO515" s="88"/>
      <c r="AP515" s="95">
        <f t="shared" si="271"/>
        <v>0</v>
      </c>
      <c r="AQ515" s="109"/>
      <c r="AR515" s="92"/>
      <c r="AS515" s="89">
        <f t="shared" si="292"/>
        <v>0</v>
      </c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>
        <f t="shared" si="283"/>
        <v>0</v>
      </c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22"/>
      <c r="BQ515" s="13">
        <f t="shared" si="284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108"/>
      <c r="CH515" s="53">
        <f t="shared" si="293"/>
        <v>0</v>
      </c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108"/>
      <c r="CU515" s="53">
        <f t="shared" si="294"/>
        <v>0</v>
      </c>
      <c r="CV515" s="51"/>
      <c r="CW515" s="50"/>
      <c r="CX515" s="51"/>
      <c r="CY515" s="50"/>
      <c r="CZ515" s="51"/>
      <c r="DA515" s="50"/>
      <c r="DB515" s="51"/>
      <c r="DC515" s="50"/>
      <c r="DD515" s="51"/>
      <c r="DE515" s="108"/>
      <c r="DF515" s="53">
        <f t="shared" si="272"/>
        <v>0</v>
      </c>
      <c r="DG515" s="51"/>
      <c r="DH515" s="50"/>
      <c r="DI515" s="51"/>
      <c r="DJ515" s="50"/>
      <c r="DK515" s="51"/>
      <c r="DL515" s="108"/>
      <c r="DM515" s="53">
        <f t="shared" si="295"/>
        <v>0</v>
      </c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108"/>
      <c r="ED515" s="53">
        <f t="shared" si="296"/>
        <v>0</v>
      </c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108"/>
      <c r="EY515" s="53">
        <f t="shared" si="273"/>
        <v>0</v>
      </c>
      <c r="EZ515" s="51"/>
      <c r="FA515" s="50"/>
      <c r="FB515" s="51"/>
      <c r="FC515" s="108"/>
      <c r="FD515" s="53">
        <f t="shared" si="288"/>
        <v>0</v>
      </c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108"/>
      <c r="FQ515" s="53">
        <f t="shared" si="289"/>
        <v>0</v>
      </c>
      <c r="FR515" s="122"/>
      <c r="FS515" s="122"/>
      <c r="FT515" s="51"/>
      <c r="FU515" s="50"/>
      <c r="FV515" s="51"/>
      <c r="FW515" s="50"/>
      <c r="FX515" s="50"/>
      <c r="FY515" s="50"/>
      <c r="FZ515" s="50"/>
      <c r="GA515" s="50"/>
      <c r="GB515" s="51"/>
      <c r="GC515" s="108"/>
      <c r="GD515" s="53">
        <f t="shared" si="297"/>
        <v>0</v>
      </c>
      <c r="GE515" s="51"/>
      <c r="GF515" s="50"/>
      <c r="GG515" s="51"/>
      <c r="GH515" s="50"/>
      <c r="GI515" s="51"/>
      <c r="GJ515" s="50"/>
      <c r="GK515" s="51"/>
      <c r="GL515" s="50"/>
      <c r="GM515" s="51"/>
      <c r="GN515" s="108"/>
      <c r="GO515" s="48">
        <f t="shared" si="298"/>
        <v>0</v>
      </c>
      <c r="GP515" s="136"/>
      <c r="GQ515" s="140"/>
      <c r="GR515" s="51"/>
      <c r="GS515" s="50"/>
      <c r="GT515" s="51"/>
      <c r="GU515" s="50"/>
      <c r="GV515" s="129"/>
      <c r="GW515" s="50"/>
      <c r="GX515" s="51"/>
      <c r="GY515" s="50"/>
      <c r="GZ515" s="51"/>
      <c r="HA515" s="50"/>
      <c r="HB515" s="51"/>
      <c r="HC515" s="108"/>
      <c r="HD515" s="48">
        <f t="shared" si="290"/>
        <v>0</v>
      </c>
      <c r="HE515" s="136"/>
      <c r="HF515" s="140"/>
      <c r="HG515" s="51"/>
      <c r="HH515" s="50"/>
      <c r="HI515" s="51"/>
      <c r="HJ515" s="50"/>
      <c r="HK515" s="129"/>
      <c r="HL515" s="50"/>
      <c r="HM515" s="51"/>
      <c r="HN515" s="50"/>
      <c r="HO515" s="51"/>
      <c r="HP515" s="50"/>
      <c r="HQ515" s="51"/>
      <c r="HR515" s="108"/>
      <c r="HS515" s="48">
        <f t="shared" si="277"/>
        <v>0</v>
      </c>
      <c r="HT515" s="136"/>
      <c r="HU515" s="140"/>
      <c r="HV515" s="51"/>
      <c r="HW515" s="50"/>
      <c r="HX515" s="51"/>
      <c r="HY515" s="50"/>
      <c r="HZ515" s="129"/>
      <c r="IA515" s="50"/>
      <c r="IB515" s="51"/>
      <c r="IC515" s="50"/>
      <c r="ID515" s="51"/>
      <c r="IE515" s="50"/>
      <c r="IF515" s="129"/>
      <c r="IG515" s="50"/>
      <c r="IH515" s="129"/>
      <c r="II515" s="50"/>
      <c r="IJ515" s="51"/>
      <c r="IK515" s="108"/>
      <c r="IL515" s="48">
        <f t="shared" si="280"/>
        <v>0</v>
      </c>
      <c r="IM515" s="136"/>
      <c r="IN515" s="140"/>
      <c r="IO515" s="51"/>
      <c r="IP515" s="108"/>
      <c r="IQ515" s="48">
        <f t="shared" si="274"/>
        <v>0</v>
      </c>
      <c r="IR515" s="51"/>
      <c r="IS515" s="108"/>
      <c r="IT515" s="48">
        <f t="shared" si="286"/>
        <v>0</v>
      </c>
      <c r="IU515" s="136"/>
      <c r="IV515" s="140"/>
      <c r="IW515" s="51"/>
      <c r="IX515" s="50"/>
      <c r="IY515" s="129"/>
      <c r="IZ515" s="50"/>
      <c r="JA515" s="129"/>
      <c r="JB515" s="50"/>
      <c r="JC515" s="51"/>
      <c r="JD515" s="50"/>
      <c r="JE515" s="51"/>
      <c r="JF515" s="50"/>
      <c r="JG515" s="51"/>
      <c r="JH515" s="108"/>
      <c r="JI515" s="48">
        <f t="shared" si="278"/>
        <v>0</v>
      </c>
      <c r="JJ515" s="136"/>
      <c r="JK515" s="140"/>
      <c r="JL515" s="129"/>
      <c r="JM515" s="50"/>
      <c r="JN515" s="51"/>
      <c r="JO515" s="108"/>
      <c r="JP515" s="48">
        <f t="shared" si="275"/>
        <v>0</v>
      </c>
      <c r="JQ515" s="51"/>
      <c r="JR515" s="108"/>
    </row>
    <row r="516" spans="1:278" s="112" customFormat="1" ht="15" hidden="1" customHeight="1" x14ac:dyDescent="0.3">
      <c r="A516" s="27"/>
      <c r="B516" s="37">
        <v>6126</v>
      </c>
      <c r="C516" s="30" t="s">
        <v>8</v>
      </c>
      <c r="D516" s="38">
        <v>2005</v>
      </c>
      <c r="E516" s="62">
        <f t="shared" si="268"/>
        <v>0</v>
      </c>
      <c r="F516" s="47"/>
      <c r="G516" s="47"/>
      <c r="H516" s="47"/>
      <c r="I516" s="47"/>
      <c r="J516" s="48">
        <f t="shared" si="287"/>
        <v>0</v>
      </c>
      <c r="K516" s="49"/>
      <c r="L516" s="50"/>
      <c r="M516" s="51"/>
      <c r="N516" s="50"/>
      <c r="O516" s="51"/>
      <c r="P516" s="52"/>
      <c r="Q516" s="48">
        <f t="shared" si="269"/>
        <v>0</v>
      </c>
      <c r="R516" s="49"/>
      <c r="S516" s="52"/>
      <c r="T516" s="48">
        <f t="shared" si="270"/>
        <v>0</v>
      </c>
      <c r="U516" s="49"/>
      <c r="V516" s="50"/>
      <c r="W516" s="51"/>
      <c r="X516" s="52"/>
      <c r="Y516" s="53">
        <f t="shared" si="291"/>
        <v>0</v>
      </c>
      <c r="Z516" s="110"/>
      <c r="AA516" s="55"/>
      <c r="AB516" s="110"/>
      <c r="AC516" s="55"/>
      <c r="AD516" s="110"/>
      <c r="AE516" s="55"/>
      <c r="AF516" s="110"/>
      <c r="AG516" s="55"/>
      <c r="AH516" s="110"/>
      <c r="AI516" s="55"/>
      <c r="AJ516" s="110"/>
      <c r="AK516" s="55"/>
      <c r="AL516" s="110"/>
      <c r="AM516" s="55"/>
      <c r="AN516" s="110"/>
      <c r="AO516" s="88"/>
      <c r="AP516" s="95">
        <f t="shared" si="271"/>
        <v>0</v>
      </c>
      <c r="AQ516" s="109"/>
      <c r="AR516" s="92"/>
      <c r="AS516" s="89">
        <f t="shared" si="292"/>
        <v>0</v>
      </c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>
        <f t="shared" si="283"/>
        <v>0</v>
      </c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284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>
        <f t="shared" si="293"/>
        <v>0</v>
      </c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>
        <f t="shared" si="294"/>
        <v>0</v>
      </c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>
        <f t="shared" si="272"/>
        <v>0</v>
      </c>
      <c r="DG516" s="51"/>
      <c r="DH516" s="50"/>
      <c r="DI516" s="51"/>
      <c r="DJ516" s="50"/>
      <c r="DK516" s="51"/>
      <c r="DL516" s="52"/>
      <c r="DM516" s="53">
        <f t="shared" si="295"/>
        <v>0</v>
      </c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>
        <f t="shared" si="296"/>
        <v>0</v>
      </c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273"/>
        <v>0</v>
      </c>
      <c r="EZ516" s="51"/>
      <c r="FA516" s="50"/>
      <c r="FB516" s="51"/>
      <c r="FC516" s="52"/>
      <c r="FD516" s="53">
        <f t="shared" si="288"/>
        <v>0</v>
      </c>
      <c r="FE516" s="51"/>
      <c r="FF516" s="50"/>
      <c r="FG516" s="51"/>
      <c r="FH516" s="50"/>
      <c r="FI516" s="51"/>
      <c r="FJ516" s="50"/>
      <c r="FK516" s="51"/>
      <c r="FL516" s="50"/>
      <c r="FM516" s="51"/>
      <c r="FN516" s="50"/>
      <c r="FO516" s="51"/>
      <c r="FP516" s="52"/>
      <c r="FQ516" s="53">
        <f t="shared" si="289"/>
        <v>0</v>
      </c>
      <c r="FR516" s="122"/>
      <c r="FS516" s="122"/>
      <c r="FT516" s="51"/>
      <c r="FU516" s="50"/>
      <c r="FV516" s="51"/>
      <c r="FW516" s="50"/>
      <c r="FX516" s="50"/>
      <c r="FY516" s="50"/>
      <c r="FZ516" s="50"/>
      <c r="GA516" s="50"/>
      <c r="GB516" s="51"/>
      <c r="GC516" s="52"/>
      <c r="GD516" s="53">
        <f t="shared" si="297"/>
        <v>0</v>
      </c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>
        <f t="shared" si="298"/>
        <v>0</v>
      </c>
      <c r="GP516" s="136"/>
      <c r="GQ516" s="140"/>
      <c r="GR516" s="51"/>
      <c r="GS516" s="50"/>
      <c r="GT516" s="51"/>
      <c r="GU516" s="50"/>
      <c r="GV516" s="129"/>
      <c r="GW516" s="50"/>
      <c r="GX516" s="51"/>
      <c r="GY516" s="50"/>
      <c r="GZ516" s="51"/>
      <c r="HA516" s="50"/>
      <c r="HB516" s="51"/>
      <c r="HC516" s="52"/>
      <c r="HD516" s="48">
        <f t="shared" si="290"/>
        <v>0</v>
      </c>
      <c r="HE516" s="136"/>
      <c r="HF516" s="140"/>
      <c r="HG516" s="51"/>
      <c r="HH516" s="50"/>
      <c r="HI516" s="51"/>
      <c r="HJ516" s="50"/>
      <c r="HK516" s="129"/>
      <c r="HL516" s="50"/>
      <c r="HM516" s="51"/>
      <c r="HN516" s="50"/>
      <c r="HO516" s="51"/>
      <c r="HP516" s="50"/>
      <c r="HQ516" s="51"/>
      <c r="HR516" s="52"/>
      <c r="HS516" s="48">
        <f t="shared" si="277"/>
        <v>0</v>
      </c>
      <c r="HT516" s="136"/>
      <c r="HU516" s="140"/>
      <c r="HV516" s="51"/>
      <c r="HW516" s="50"/>
      <c r="HX516" s="51"/>
      <c r="HY516" s="50"/>
      <c r="HZ516" s="129"/>
      <c r="IA516" s="50"/>
      <c r="IB516" s="51"/>
      <c r="IC516" s="50"/>
      <c r="ID516" s="51"/>
      <c r="IE516" s="50"/>
      <c r="IF516" s="129"/>
      <c r="IG516" s="50"/>
      <c r="IH516" s="129"/>
      <c r="II516" s="50"/>
      <c r="IJ516" s="51"/>
      <c r="IK516" s="52"/>
      <c r="IL516" s="48">
        <f t="shared" si="280"/>
        <v>0</v>
      </c>
      <c r="IM516" s="136"/>
      <c r="IN516" s="140"/>
      <c r="IO516" s="51"/>
      <c r="IP516" s="52"/>
      <c r="IQ516" s="48">
        <f t="shared" si="274"/>
        <v>0</v>
      </c>
      <c r="IR516" s="51"/>
      <c r="IS516" s="52"/>
      <c r="IT516" s="48">
        <f t="shared" si="286"/>
        <v>0</v>
      </c>
      <c r="IU516" s="136"/>
      <c r="IV516" s="140"/>
      <c r="IW516" s="51"/>
      <c r="IX516" s="50"/>
      <c r="IY516" s="129"/>
      <c r="IZ516" s="50"/>
      <c r="JA516" s="129"/>
      <c r="JB516" s="50"/>
      <c r="JC516" s="51"/>
      <c r="JD516" s="50"/>
      <c r="JE516" s="51"/>
      <c r="JF516" s="50"/>
      <c r="JG516" s="51"/>
      <c r="JH516" s="52"/>
      <c r="JI516" s="48">
        <f t="shared" si="278"/>
        <v>0</v>
      </c>
      <c r="JJ516" s="136"/>
      <c r="JK516" s="140"/>
      <c r="JL516" s="129"/>
      <c r="JM516" s="50"/>
      <c r="JN516" s="51"/>
      <c r="JO516" s="52"/>
      <c r="JP516" s="48">
        <f t="shared" si="275"/>
        <v>0</v>
      </c>
      <c r="JQ516" s="51"/>
      <c r="JR516" s="52"/>
    </row>
    <row r="517" spans="1:278" s="112" customFormat="1" ht="15" hidden="1" customHeight="1" x14ac:dyDescent="0.3">
      <c r="A517" s="27"/>
      <c r="B517" s="37">
        <v>389</v>
      </c>
      <c r="C517" s="30" t="s">
        <v>51</v>
      </c>
      <c r="D517" s="39">
        <v>1996</v>
      </c>
      <c r="E517" s="62">
        <f t="shared" si="268"/>
        <v>0</v>
      </c>
      <c r="F517" s="47"/>
      <c r="G517" s="47"/>
      <c r="H517" s="47"/>
      <c r="I517" s="47"/>
      <c r="J517" s="48">
        <f t="shared" si="287"/>
        <v>0</v>
      </c>
      <c r="K517" s="49"/>
      <c r="L517" s="50"/>
      <c r="M517" s="51"/>
      <c r="N517" s="50"/>
      <c r="O517" s="51"/>
      <c r="P517" s="52"/>
      <c r="Q517" s="48">
        <f t="shared" si="269"/>
        <v>0</v>
      </c>
      <c r="R517" s="49"/>
      <c r="S517" s="52"/>
      <c r="T517" s="48">
        <f t="shared" si="270"/>
        <v>0</v>
      </c>
      <c r="U517" s="49"/>
      <c r="V517" s="50"/>
      <c r="W517" s="51"/>
      <c r="X517" s="52"/>
      <c r="Y517" s="53">
        <f t="shared" si="291"/>
        <v>0</v>
      </c>
      <c r="Z517" s="110"/>
      <c r="AA517" s="55"/>
      <c r="AB517" s="110"/>
      <c r="AC517" s="55"/>
      <c r="AD517" s="110"/>
      <c r="AE517" s="55"/>
      <c r="AF517" s="110"/>
      <c r="AG517" s="55"/>
      <c r="AH517" s="110"/>
      <c r="AI517" s="55"/>
      <c r="AJ517" s="110"/>
      <c r="AK517" s="55"/>
      <c r="AL517" s="117"/>
      <c r="AM517" s="55"/>
      <c r="AN517" s="110"/>
      <c r="AO517" s="88"/>
      <c r="AP517" s="95">
        <f t="shared" si="271"/>
        <v>0</v>
      </c>
      <c r="AQ517" s="109"/>
      <c r="AR517" s="92"/>
      <c r="AS517" s="89">
        <f t="shared" si="292"/>
        <v>0</v>
      </c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>
        <f t="shared" si="283"/>
        <v>0</v>
      </c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284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>
        <f t="shared" si="293"/>
        <v>0</v>
      </c>
      <c r="CI517" s="51"/>
      <c r="CJ517" s="50"/>
      <c r="CK517" s="51"/>
      <c r="CL517" s="50"/>
      <c r="CM517" s="51"/>
      <c r="CN517" s="50"/>
      <c r="CO517" s="50"/>
      <c r="CP517" s="50"/>
      <c r="CQ517" s="51"/>
      <c r="CR517" s="50"/>
      <c r="CS517" s="51"/>
      <c r="CT517" s="52"/>
      <c r="CU517" s="53">
        <f t="shared" si="294"/>
        <v>0</v>
      </c>
      <c r="CV517" s="51"/>
      <c r="CW517" s="50"/>
      <c r="CX517" s="50"/>
      <c r="CY517" s="50"/>
      <c r="CZ517" s="51"/>
      <c r="DA517" s="50"/>
      <c r="DB517" s="51"/>
      <c r="DC517" s="50"/>
      <c r="DD517" s="51"/>
      <c r="DE517" s="52"/>
      <c r="DF517" s="53">
        <f t="shared" si="272"/>
        <v>0</v>
      </c>
      <c r="DG517" s="51"/>
      <c r="DH517" s="50"/>
      <c r="DI517" s="50"/>
      <c r="DJ517" s="50"/>
      <c r="DK517" s="51"/>
      <c r="DL517" s="52"/>
      <c r="DM517" s="53">
        <f t="shared" si="295"/>
        <v>0</v>
      </c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0"/>
      <c r="DY517" s="50"/>
      <c r="DZ517" s="51"/>
      <c r="EA517" s="50"/>
      <c r="EB517" s="51"/>
      <c r="EC517" s="52"/>
      <c r="ED517" s="53">
        <f t="shared" si="296"/>
        <v>0</v>
      </c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50"/>
      <c r="EP517" s="50"/>
      <c r="EQ517" s="51"/>
      <c r="ER517" s="50"/>
      <c r="ES517" s="50"/>
      <c r="ET517" s="50"/>
      <c r="EU517" s="50"/>
      <c r="EV517" s="50"/>
      <c r="EW517" s="51"/>
      <c r="EX517" s="52"/>
      <c r="EY517" s="53">
        <f t="shared" si="273"/>
        <v>0</v>
      </c>
      <c r="EZ517" s="51"/>
      <c r="FA517" s="50"/>
      <c r="FB517" s="51"/>
      <c r="FC517" s="52"/>
      <c r="FD517" s="53">
        <f t="shared" si="288"/>
        <v>0</v>
      </c>
      <c r="FE517" s="51"/>
      <c r="FF517" s="50"/>
      <c r="FG517" s="51"/>
      <c r="FH517" s="50"/>
      <c r="FI517" s="51"/>
      <c r="FJ517" s="50"/>
      <c r="FK517" s="50"/>
      <c r="FL517" s="50"/>
      <c r="FM517" s="51"/>
      <c r="FN517" s="50"/>
      <c r="FO517" s="51"/>
      <c r="FP517" s="52"/>
      <c r="FQ517" s="53">
        <f t="shared" si="289"/>
        <v>0</v>
      </c>
      <c r="FR517" s="122"/>
      <c r="FS517" s="122"/>
      <c r="FT517" s="51"/>
      <c r="FU517" s="50"/>
      <c r="FV517" s="51"/>
      <c r="FW517" s="50"/>
      <c r="FX517" s="50"/>
      <c r="FY517" s="50"/>
      <c r="FZ517" s="50"/>
      <c r="GA517" s="50"/>
      <c r="GB517" s="51"/>
      <c r="GC517" s="52"/>
      <c r="GD517" s="53">
        <f t="shared" si="297"/>
        <v>0</v>
      </c>
      <c r="GE517" s="51"/>
      <c r="GF517" s="50"/>
      <c r="GG517" s="51"/>
      <c r="GH517" s="50"/>
      <c r="GI517" s="51"/>
      <c r="GJ517" s="50"/>
      <c r="GK517" s="50"/>
      <c r="GL517" s="50"/>
      <c r="GM517" s="51"/>
      <c r="GN517" s="52"/>
      <c r="GO517" s="48">
        <f t="shared" si="298"/>
        <v>0</v>
      </c>
      <c r="GP517" s="125"/>
      <c r="GQ517" s="125"/>
      <c r="GR517" s="51"/>
      <c r="GS517" s="50"/>
      <c r="GT517" s="51"/>
      <c r="GU517" s="50"/>
      <c r="GV517" s="50"/>
      <c r="GW517" s="50"/>
      <c r="GX517" s="50"/>
      <c r="GY517" s="50"/>
      <c r="GZ517" s="50"/>
      <c r="HA517" s="50"/>
      <c r="HB517" s="51"/>
      <c r="HC517" s="52"/>
      <c r="HD517" s="48">
        <f t="shared" si="290"/>
        <v>0</v>
      </c>
      <c r="HE517" s="125"/>
      <c r="HF517" s="125"/>
      <c r="HG517" s="51"/>
      <c r="HH517" s="50"/>
      <c r="HI517" s="51"/>
      <c r="HJ517" s="50"/>
      <c r="HK517" s="50"/>
      <c r="HL517" s="50"/>
      <c r="HM517" s="50"/>
      <c r="HN517" s="50"/>
      <c r="HO517" s="50"/>
      <c r="HP517" s="50"/>
      <c r="HQ517" s="51"/>
      <c r="HR517" s="52"/>
      <c r="HS517" s="48">
        <f t="shared" si="277"/>
        <v>0</v>
      </c>
      <c r="HT517" s="136"/>
      <c r="HU517" s="140"/>
      <c r="HV517" s="51"/>
      <c r="HW517" s="50"/>
      <c r="HX517" s="51"/>
      <c r="HY517" s="50"/>
      <c r="HZ517" s="51"/>
      <c r="IA517" s="50"/>
      <c r="IB517" s="51"/>
      <c r="IC517" s="50"/>
      <c r="ID517" s="51"/>
      <c r="IE517" s="50"/>
      <c r="IF517" s="129"/>
      <c r="IG517" s="50"/>
      <c r="IH517" s="129"/>
      <c r="II517" s="50"/>
      <c r="IJ517" s="51"/>
      <c r="IK517" s="52"/>
      <c r="IL517" s="48">
        <f t="shared" si="280"/>
        <v>0</v>
      </c>
      <c r="IM517" s="136"/>
      <c r="IN517" s="140"/>
      <c r="IO517" s="51"/>
      <c r="IP517" s="52"/>
      <c r="IQ517" s="48">
        <f t="shared" si="274"/>
        <v>0</v>
      </c>
      <c r="IR517" s="51"/>
      <c r="IS517" s="52"/>
      <c r="IT517" s="48">
        <f t="shared" si="286"/>
        <v>0</v>
      </c>
      <c r="IU517" s="136"/>
      <c r="IV517" s="140"/>
      <c r="IW517" s="51"/>
      <c r="IX517" s="50"/>
      <c r="IY517" s="51"/>
      <c r="IZ517" s="50"/>
      <c r="JA517" s="129"/>
      <c r="JB517" s="50"/>
      <c r="JC517" s="51"/>
      <c r="JD517" s="50"/>
      <c r="JE517" s="51"/>
      <c r="JF517" s="50"/>
      <c r="JG517" s="51"/>
      <c r="JH517" s="52"/>
      <c r="JI517" s="48">
        <f t="shared" si="278"/>
        <v>0</v>
      </c>
      <c r="JJ517" s="136"/>
      <c r="JK517" s="140"/>
      <c r="JL517" s="51"/>
      <c r="JM517" s="50"/>
      <c r="JN517" s="51"/>
      <c r="JO517" s="52"/>
      <c r="JP517" s="48">
        <f t="shared" si="275"/>
        <v>0</v>
      </c>
      <c r="JQ517" s="51"/>
      <c r="JR517" s="52"/>
    </row>
    <row r="518" spans="1:278" s="112" customFormat="1" ht="15" hidden="1" customHeight="1" x14ac:dyDescent="0.3">
      <c r="A518" s="27"/>
      <c r="B518" s="37">
        <v>6900</v>
      </c>
      <c r="C518" s="30" t="s">
        <v>335</v>
      </c>
      <c r="D518" s="38">
        <v>2005</v>
      </c>
      <c r="E518" s="62">
        <f t="shared" si="268"/>
        <v>0</v>
      </c>
      <c r="F518" s="47"/>
      <c r="G518" s="47"/>
      <c r="H518" s="47"/>
      <c r="I518" s="47"/>
      <c r="J518" s="48">
        <f t="shared" si="287"/>
        <v>0</v>
      </c>
      <c r="K518" s="49"/>
      <c r="L518" s="50"/>
      <c r="M518" s="51"/>
      <c r="N518" s="50"/>
      <c r="O518" s="51"/>
      <c r="P518" s="52"/>
      <c r="Q518" s="48">
        <f t="shared" si="269"/>
        <v>0</v>
      </c>
      <c r="R518" s="49"/>
      <c r="S518" s="52"/>
      <c r="T518" s="48">
        <f t="shared" si="270"/>
        <v>0</v>
      </c>
      <c r="U518" s="49"/>
      <c r="V518" s="50"/>
      <c r="W518" s="51"/>
      <c r="X518" s="52"/>
      <c r="Y518" s="53">
        <f t="shared" si="291"/>
        <v>0</v>
      </c>
      <c r="Z518" s="110"/>
      <c r="AA518" s="55"/>
      <c r="AB518" s="110"/>
      <c r="AC518" s="55"/>
      <c r="AD518" s="120"/>
      <c r="AE518" s="55"/>
      <c r="AF518" s="110"/>
      <c r="AG518" s="55"/>
      <c r="AH518" s="110"/>
      <c r="AI518" s="55"/>
      <c r="AJ518" s="110"/>
      <c r="AK518" s="55"/>
      <c r="AL518" s="110"/>
      <c r="AM518" s="55"/>
      <c r="AN518" s="110"/>
      <c r="AO518" s="88"/>
      <c r="AP518" s="95">
        <f t="shared" si="271"/>
        <v>0</v>
      </c>
      <c r="AQ518" s="109"/>
      <c r="AR518" s="92"/>
      <c r="AS518" s="89">
        <f t="shared" si="292"/>
        <v>0</v>
      </c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>
        <f t="shared" si="283"/>
        <v>0</v>
      </c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284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>
        <f t="shared" si="293"/>
        <v>0</v>
      </c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>
        <f t="shared" si="294"/>
        <v>0</v>
      </c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>
        <f t="shared" si="272"/>
        <v>0</v>
      </c>
      <c r="DG518" s="51"/>
      <c r="DH518" s="50"/>
      <c r="DI518" s="51"/>
      <c r="DJ518" s="50"/>
      <c r="DK518" s="51"/>
      <c r="DL518" s="52"/>
      <c r="DM518" s="53">
        <f t="shared" si="295"/>
        <v>0</v>
      </c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>
        <f t="shared" si="296"/>
        <v>0</v>
      </c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273"/>
        <v>0</v>
      </c>
      <c r="EZ518" s="51"/>
      <c r="FA518" s="50"/>
      <c r="FB518" s="51"/>
      <c r="FC518" s="52"/>
      <c r="FD518" s="53">
        <f t="shared" si="288"/>
        <v>0</v>
      </c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>
        <f t="shared" si="289"/>
        <v>0</v>
      </c>
      <c r="FR518" s="122"/>
      <c r="FS518" s="122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>
        <f t="shared" si="297"/>
        <v>0</v>
      </c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>
        <f t="shared" si="298"/>
        <v>0</v>
      </c>
      <c r="GP518" s="136"/>
      <c r="GQ518" s="140"/>
      <c r="GR518" s="51"/>
      <c r="GS518" s="50"/>
      <c r="GT518" s="51"/>
      <c r="GU518" s="50"/>
      <c r="GV518" s="129"/>
      <c r="GW518" s="50"/>
      <c r="GX518" s="51"/>
      <c r="GY518" s="50"/>
      <c r="GZ518" s="51"/>
      <c r="HA518" s="50"/>
      <c r="HB518" s="51"/>
      <c r="HC518" s="52"/>
      <c r="HD518" s="48">
        <f t="shared" si="290"/>
        <v>0</v>
      </c>
      <c r="HE518" s="136"/>
      <c r="HF518" s="140"/>
      <c r="HG518" s="51"/>
      <c r="HH518" s="50"/>
      <c r="HI518" s="51"/>
      <c r="HJ518" s="50"/>
      <c r="HK518" s="129"/>
      <c r="HL518" s="50"/>
      <c r="HM518" s="51"/>
      <c r="HN518" s="50"/>
      <c r="HO518" s="51"/>
      <c r="HP518" s="50"/>
      <c r="HQ518" s="51"/>
      <c r="HR518" s="52"/>
      <c r="HS518" s="48">
        <f t="shared" si="277"/>
        <v>0</v>
      </c>
      <c r="HT518" s="136"/>
      <c r="HU518" s="140"/>
      <c r="HV518" s="51"/>
      <c r="HW518" s="50"/>
      <c r="HX518" s="51"/>
      <c r="HY518" s="50"/>
      <c r="HZ518" s="129"/>
      <c r="IA518" s="50"/>
      <c r="IB518" s="51"/>
      <c r="IC518" s="50"/>
      <c r="ID518" s="51"/>
      <c r="IE518" s="50"/>
      <c r="IF518" s="129"/>
      <c r="IG518" s="50"/>
      <c r="IH518" s="129"/>
      <c r="II518" s="50"/>
      <c r="IJ518" s="51"/>
      <c r="IK518" s="52"/>
      <c r="IL518" s="48">
        <f t="shared" si="280"/>
        <v>0</v>
      </c>
      <c r="IM518" s="136"/>
      <c r="IN518" s="140"/>
      <c r="IO518" s="51"/>
      <c r="IP518" s="52"/>
      <c r="IQ518" s="48">
        <f t="shared" si="274"/>
        <v>0</v>
      </c>
      <c r="IR518" s="51"/>
      <c r="IS518" s="52"/>
      <c r="IT518" s="48">
        <f t="shared" si="286"/>
        <v>0</v>
      </c>
      <c r="IU518" s="136"/>
      <c r="IV518" s="140"/>
      <c r="IW518" s="51"/>
      <c r="IX518" s="50"/>
      <c r="IY518" s="129"/>
      <c r="IZ518" s="50"/>
      <c r="JA518" s="129"/>
      <c r="JB518" s="50"/>
      <c r="JC518" s="51"/>
      <c r="JD518" s="50"/>
      <c r="JE518" s="51"/>
      <c r="JF518" s="50"/>
      <c r="JG518" s="51"/>
      <c r="JH518" s="52"/>
      <c r="JI518" s="48">
        <f t="shared" si="278"/>
        <v>0</v>
      </c>
      <c r="JJ518" s="136"/>
      <c r="JK518" s="140"/>
      <c r="JL518" s="129"/>
      <c r="JM518" s="50"/>
      <c r="JN518" s="51"/>
      <c r="JO518" s="52"/>
      <c r="JP518" s="48">
        <f t="shared" si="275"/>
        <v>0</v>
      </c>
      <c r="JQ518" s="51"/>
      <c r="JR518" s="52"/>
    </row>
    <row r="519" spans="1:278" s="112" customFormat="1" ht="15" hidden="1" customHeight="1" x14ac:dyDescent="0.3">
      <c r="A519" s="27"/>
      <c r="B519" s="37">
        <v>5757</v>
      </c>
      <c r="C519" s="30" t="s">
        <v>222</v>
      </c>
      <c r="D519" s="38">
        <v>2007</v>
      </c>
      <c r="E519" s="62">
        <f t="shared" si="268"/>
        <v>0</v>
      </c>
      <c r="F519" s="47"/>
      <c r="G519" s="63"/>
      <c r="H519" s="83"/>
      <c r="I519" s="62"/>
      <c r="J519" s="48">
        <f t="shared" si="287"/>
        <v>0</v>
      </c>
      <c r="K519" s="49"/>
      <c r="L519" s="50"/>
      <c r="M519" s="51"/>
      <c r="N519" s="50"/>
      <c r="O519" s="51"/>
      <c r="P519" s="52"/>
      <c r="Q519" s="48">
        <f t="shared" si="269"/>
        <v>0</v>
      </c>
      <c r="R519" s="49"/>
      <c r="S519" s="52"/>
      <c r="T519" s="48">
        <f t="shared" si="270"/>
        <v>0</v>
      </c>
      <c r="U519" s="49"/>
      <c r="V519" s="50"/>
      <c r="W519" s="51"/>
      <c r="X519" s="52"/>
      <c r="Y519" s="53">
        <f t="shared" si="291"/>
        <v>0</v>
      </c>
      <c r="Z519" s="110"/>
      <c r="AA519" s="55"/>
      <c r="AB519" s="110"/>
      <c r="AC519" s="55"/>
      <c r="AD519" s="110"/>
      <c r="AE519" s="55"/>
      <c r="AF519" s="110"/>
      <c r="AG519" s="55"/>
      <c r="AH519" s="110"/>
      <c r="AI519" s="55"/>
      <c r="AJ519" s="110"/>
      <c r="AK519" s="55"/>
      <c r="AL519" s="110"/>
      <c r="AM519" s="55"/>
      <c r="AN519" s="110"/>
      <c r="AO519" s="88"/>
      <c r="AP519" s="95">
        <f t="shared" si="271"/>
        <v>0</v>
      </c>
      <c r="AQ519" s="109"/>
      <c r="AR519" s="92"/>
      <c r="AS519" s="89"/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>
        <f t="shared" si="283"/>
        <v>0</v>
      </c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284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/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/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>
        <f t="shared" si="272"/>
        <v>0</v>
      </c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273"/>
        <v>0</v>
      </c>
      <c r="EZ519" s="51"/>
      <c r="FA519" s="50"/>
      <c r="FB519" s="51"/>
      <c r="FC519" s="52"/>
      <c r="FD519" s="53">
        <f t="shared" si="288"/>
        <v>0</v>
      </c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>
        <f t="shared" si="289"/>
        <v>0</v>
      </c>
      <c r="FR519" s="153"/>
      <c r="FS519" s="150"/>
      <c r="FT519" s="51"/>
      <c r="FU519" s="50"/>
      <c r="FV519" s="51"/>
      <c r="FW519" s="50"/>
      <c r="FX519" s="51"/>
      <c r="FY519" s="50"/>
      <c r="FZ519" s="51"/>
      <c r="GA519" s="50"/>
      <c r="GB519" s="51"/>
      <c r="GC519" s="52"/>
      <c r="GD519" s="53"/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/>
      <c r="GP519" s="136"/>
      <c r="GQ519" s="140"/>
      <c r="GR519" s="51"/>
      <c r="GS519" s="50"/>
      <c r="GT519" s="51"/>
      <c r="GU519" s="50"/>
      <c r="GV519" s="129"/>
      <c r="GW519" s="50"/>
      <c r="GX519" s="51"/>
      <c r="GY519" s="50"/>
      <c r="GZ519" s="51"/>
      <c r="HA519" s="50"/>
      <c r="HB519" s="51"/>
      <c r="HC519" s="52"/>
      <c r="HD519" s="48">
        <f t="shared" si="290"/>
        <v>0</v>
      </c>
      <c r="HE519" s="136"/>
      <c r="HF519" s="140"/>
      <c r="HG519" s="51"/>
      <c r="HH519" s="50"/>
      <c r="HI519" s="51"/>
      <c r="HJ519" s="50"/>
      <c r="HK519" s="129"/>
      <c r="HL519" s="50"/>
      <c r="HM519" s="51"/>
      <c r="HN519" s="50"/>
      <c r="HO519" s="51"/>
      <c r="HP519" s="50"/>
      <c r="HQ519" s="51"/>
      <c r="HR519" s="52"/>
      <c r="HS519" s="48">
        <f t="shared" si="277"/>
        <v>0</v>
      </c>
      <c r="HT519" s="136"/>
      <c r="HU519" s="140"/>
      <c r="HV519" s="51"/>
      <c r="HW519" s="50"/>
      <c r="HX519" s="51"/>
      <c r="HY519" s="50"/>
      <c r="HZ519" s="129"/>
      <c r="IA519" s="50"/>
      <c r="IB519" s="51"/>
      <c r="IC519" s="50"/>
      <c r="ID519" s="51"/>
      <c r="IE519" s="50"/>
      <c r="IF519" s="129"/>
      <c r="IG519" s="50"/>
      <c r="IH519" s="129"/>
      <c r="II519" s="50"/>
      <c r="IJ519" s="51"/>
      <c r="IK519" s="52"/>
      <c r="IL519" s="48">
        <f t="shared" si="280"/>
        <v>0</v>
      </c>
      <c r="IM519" s="136"/>
      <c r="IN519" s="140"/>
      <c r="IO519" s="51"/>
      <c r="IP519" s="52"/>
      <c r="IQ519" s="48">
        <f t="shared" si="274"/>
        <v>0</v>
      </c>
      <c r="IR519" s="51"/>
      <c r="IS519" s="52"/>
      <c r="IT519" s="48">
        <f t="shared" si="286"/>
        <v>0</v>
      </c>
      <c r="IU519" s="136"/>
      <c r="IV519" s="140"/>
      <c r="IW519" s="51"/>
      <c r="IX519" s="50"/>
      <c r="IY519" s="129"/>
      <c r="IZ519" s="50"/>
      <c r="JA519" s="129"/>
      <c r="JB519" s="50"/>
      <c r="JC519" s="51"/>
      <c r="JD519" s="50"/>
      <c r="JE519" s="51"/>
      <c r="JF519" s="50"/>
      <c r="JG519" s="51"/>
      <c r="JH519" s="52"/>
      <c r="JI519" s="48">
        <f t="shared" si="278"/>
        <v>0</v>
      </c>
      <c r="JJ519" s="136"/>
      <c r="JK519" s="140"/>
      <c r="JL519" s="129"/>
      <c r="JM519" s="50"/>
      <c r="JN519" s="51"/>
      <c r="JO519" s="52"/>
      <c r="JP519" s="48">
        <f t="shared" si="275"/>
        <v>0</v>
      </c>
      <c r="JQ519" s="51"/>
      <c r="JR519" s="52"/>
    </row>
    <row r="520" spans="1:278" s="112" customFormat="1" ht="15" hidden="1" customHeight="1" x14ac:dyDescent="0.3">
      <c r="A520" s="27"/>
      <c r="B520" s="37">
        <v>6330</v>
      </c>
      <c r="C520" s="30" t="s">
        <v>189</v>
      </c>
      <c r="D520" s="38">
        <v>2008</v>
      </c>
      <c r="E520" s="62">
        <f t="shared" si="268"/>
        <v>0</v>
      </c>
      <c r="F520" s="47"/>
      <c r="G520" s="47"/>
      <c r="H520" s="47"/>
      <c r="I520" s="47"/>
      <c r="J520" s="48">
        <f t="shared" si="287"/>
        <v>0</v>
      </c>
      <c r="K520" s="49"/>
      <c r="L520" s="50"/>
      <c r="M520" s="51"/>
      <c r="N520" s="50"/>
      <c r="O520" s="51"/>
      <c r="P520" s="52"/>
      <c r="Q520" s="48">
        <f t="shared" si="269"/>
        <v>0</v>
      </c>
      <c r="R520" s="49"/>
      <c r="S520" s="52"/>
      <c r="T520" s="48">
        <f t="shared" si="270"/>
        <v>0</v>
      </c>
      <c r="U520" s="49"/>
      <c r="V520" s="50"/>
      <c r="W520" s="51"/>
      <c r="X520" s="52"/>
      <c r="Y520" s="53">
        <f t="shared" si="291"/>
        <v>0</v>
      </c>
      <c r="Z520" s="110"/>
      <c r="AA520" s="55"/>
      <c r="AB520" s="110"/>
      <c r="AC520" s="55"/>
      <c r="AD520" s="110"/>
      <c r="AE520" s="55"/>
      <c r="AF520" s="110"/>
      <c r="AG520" s="55"/>
      <c r="AH520" s="110"/>
      <c r="AI520" s="55"/>
      <c r="AJ520" s="110"/>
      <c r="AK520" s="55"/>
      <c r="AL520" s="110"/>
      <c r="AM520" s="55"/>
      <c r="AN520" s="110"/>
      <c r="AO520" s="88"/>
      <c r="AP520" s="95">
        <f t="shared" si="271"/>
        <v>0</v>
      </c>
      <c r="AQ520" s="109"/>
      <c r="AR520" s="92"/>
      <c r="AS520" s="89"/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>
        <f t="shared" si="283"/>
        <v>0</v>
      </c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284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/>
      <c r="CI520" s="51"/>
      <c r="CJ520" s="50"/>
      <c r="CK520" s="51"/>
      <c r="CL520" s="50"/>
      <c r="CM520" s="51"/>
      <c r="CN520" s="50"/>
      <c r="CO520" s="51"/>
      <c r="CP520" s="50"/>
      <c r="CQ520" s="51"/>
      <c r="CR520" s="50"/>
      <c r="CS520" s="51"/>
      <c r="CT520" s="52"/>
      <c r="CU520" s="53"/>
      <c r="CV520" s="51"/>
      <c r="CW520" s="50"/>
      <c r="CX520" s="51"/>
      <c r="CY520" s="50"/>
      <c r="CZ520" s="51"/>
      <c r="DA520" s="50"/>
      <c r="DB520" s="51"/>
      <c r="DC520" s="50"/>
      <c r="DD520" s="51"/>
      <c r="DE520" s="52"/>
      <c r="DF520" s="53">
        <f t="shared" si="272"/>
        <v>0</v>
      </c>
      <c r="DG520" s="51"/>
      <c r="DH520" s="50"/>
      <c r="DI520" s="51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1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1"/>
      <c r="EP520" s="50"/>
      <c r="EQ520" s="51"/>
      <c r="ER520" s="50"/>
      <c r="ES520" s="50"/>
      <c r="ET520" s="50"/>
      <c r="EU520" s="50"/>
      <c r="EV520" s="50"/>
      <c r="EW520" s="51"/>
      <c r="EX520" s="52"/>
      <c r="EY520" s="53">
        <f t="shared" si="273"/>
        <v>0</v>
      </c>
      <c r="EZ520" s="51"/>
      <c r="FA520" s="50"/>
      <c r="FB520" s="51"/>
      <c r="FC520" s="52"/>
      <c r="FD520" s="53">
        <f t="shared" si="288"/>
        <v>0</v>
      </c>
      <c r="FE520" s="51"/>
      <c r="FF520" s="50"/>
      <c r="FG520" s="51"/>
      <c r="FH520" s="50"/>
      <c r="FI520" s="51"/>
      <c r="FJ520" s="50"/>
      <c r="FK520" s="51"/>
      <c r="FL520" s="50"/>
      <c r="FM520" s="51"/>
      <c r="FN520" s="50"/>
      <c r="FO520" s="51"/>
      <c r="FP520" s="52"/>
      <c r="FQ520" s="53">
        <f t="shared" si="289"/>
        <v>0</v>
      </c>
      <c r="FR520" s="153"/>
      <c r="FS520" s="150"/>
      <c r="FT520" s="51"/>
      <c r="FU520" s="50"/>
      <c r="FV520" s="51"/>
      <c r="FW520" s="50"/>
      <c r="FX520" s="51"/>
      <c r="FY520" s="50"/>
      <c r="FZ520" s="51"/>
      <c r="GA520" s="50"/>
      <c r="GB520" s="51"/>
      <c r="GC520" s="52"/>
      <c r="GD520" s="53"/>
      <c r="GE520" s="51"/>
      <c r="GF520" s="50"/>
      <c r="GG520" s="51"/>
      <c r="GH520" s="50"/>
      <c r="GI520" s="51"/>
      <c r="GJ520" s="50"/>
      <c r="GK520" s="51"/>
      <c r="GL520" s="50"/>
      <c r="GM520" s="51"/>
      <c r="GN520" s="52"/>
      <c r="GO520" s="48"/>
      <c r="GP520" s="136"/>
      <c r="GQ520" s="140"/>
      <c r="GR520" s="51"/>
      <c r="GS520" s="50"/>
      <c r="GT520" s="51"/>
      <c r="GU520" s="50"/>
      <c r="GV520" s="129"/>
      <c r="GW520" s="50"/>
      <c r="GX520" s="51"/>
      <c r="GY520" s="50"/>
      <c r="GZ520" s="51"/>
      <c r="HA520" s="50"/>
      <c r="HB520" s="51"/>
      <c r="HC520" s="52"/>
      <c r="HD520" s="48">
        <f t="shared" si="290"/>
        <v>0</v>
      </c>
      <c r="HE520" s="136"/>
      <c r="HF520" s="140"/>
      <c r="HG520" s="51"/>
      <c r="HH520" s="50"/>
      <c r="HI520" s="51"/>
      <c r="HJ520" s="50"/>
      <c r="HK520" s="129"/>
      <c r="HL520" s="50"/>
      <c r="HM520" s="51"/>
      <c r="HN520" s="50"/>
      <c r="HO520" s="51"/>
      <c r="HP520" s="50"/>
      <c r="HQ520" s="51"/>
      <c r="HR520" s="52"/>
      <c r="HS520" s="48">
        <f t="shared" si="277"/>
        <v>0</v>
      </c>
      <c r="HT520" s="136"/>
      <c r="HU520" s="140"/>
      <c r="HV520" s="51"/>
      <c r="HW520" s="50"/>
      <c r="HX520" s="51"/>
      <c r="HY520" s="50"/>
      <c r="HZ520" s="129"/>
      <c r="IA520" s="50"/>
      <c r="IB520" s="51"/>
      <c r="IC520" s="50"/>
      <c r="ID520" s="51"/>
      <c r="IE520" s="50"/>
      <c r="IF520" s="129"/>
      <c r="IG520" s="50"/>
      <c r="IH520" s="129"/>
      <c r="II520" s="50"/>
      <c r="IJ520" s="51"/>
      <c r="IK520" s="52"/>
      <c r="IL520" s="48">
        <f t="shared" si="280"/>
        <v>0</v>
      </c>
      <c r="IM520" s="136"/>
      <c r="IN520" s="140"/>
      <c r="IO520" s="51"/>
      <c r="IP520" s="52"/>
      <c r="IQ520" s="48">
        <f t="shared" si="274"/>
        <v>0</v>
      </c>
      <c r="IR520" s="51"/>
      <c r="IS520" s="52"/>
      <c r="IT520" s="48">
        <f t="shared" si="286"/>
        <v>0</v>
      </c>
      <c r="IU520" s="136"/>
      <c r="IV520" s="140"/>
      <c r="IW520" s="51"/>
      <c r="IX520" s="50"/>
      <c r="IY520" s="129"/>
      <c r="IZ520" s="50"/>
      <c r="JA520" s="129"/>
      <c r="JB520" s="50"/>
      <c r="JC520" s="51"/>
      <c r="JD520" s="50"/>
      <c r="JE520" s="51"/>
      <c r="JF520" s="50"/>
      <c r="JG520" s="51"/>
      <c r="JH520" s="52"/>
      <c r="JI520" s="48">
        <f t="shared" si="278"/>
        <v>0</v>
      </c>
      <c r="JJ520" s="136"/>
      <c r="JK520" s="140"/>
      <c r="JL520" s="129"/>
      <c r="JM520" s="50"/>
      <c r="JN520" s="51"/>
      <c r="JO520" s="52"/>
      <c r="JP520" s="48">
        <f t="shared" si="275"/>
        <v>0</v>
      </c>
      <c r="JQ520" s="51"/>
      <c r="JR520" s="52"/>
    </row>
    <row r="521" spans="1:278" s="112" customFormat="1" ht="15" hidden="1" customHeight="1" x14ac:dyDescent="0.3">
      <c r="A521" s="27"/>
      <c r="B521" s="37">
        <v>6278</v>
      </c>
      <c r="C521" s="30" t="s">
        <v>315</v>
      </c>
      <c r="D521" s="38">
        <v>2006</v>
      </c>
      <c r="E521" s="62">
        <f t="shared" si="268"/>
        <v>0</v>
      </c>
      <c r="F521" s="47"/>
      <c r="G521" s="47"/>
      <c r="H521" s="47"/>
      <c r="I521" s="47"/>
      <c r="J521" s="48">
        <f t="shared" si="287"/>
        <v>0</v>
      </c>
      <c r="K521" s="49"/>
      <c r="L521" s="50"/>
      <c r="M521" s="51"/>
      <c r="N521" s="50"/>
      <c r="O521" s="51"/>
      <c r="P521" s="52"/>
      <c r="Q521" s="48">
        <f t="shared" si="269"/>
        <v>0</v>
      </c>
      <c r="R521" s="49"/>
      <c r="S521" s="52"/>
      <c r="T521" s="48">
        <f t="shared" si="270"/>
        <v>0</v>
      </c>
      <c r="U521" s="49"/>
      <c r="V521" s="50"/>
      <c r="W521" s="51"/>
      <c r="X521" s="52"/>
      <c r="Y521" s="53">
        <f t="shared" si="291"/>
        <v>0</v>
      </c>
      <c r="Z521" s="110"/>
      <c r="AA521" s="55"/>
      <c r="AB521" s="110"/>
      <c r="AC521" s="55"/>
      <c r="AD521" s="110"/>
      <c r="AE521" s="55"/>
      <c r="AF521" s="114"/>
      <c r="AG521" s="55"/>
      <c r="AH521" s="114"/>
      <c r="AI521" s="55"/>
      <c r="AJ521" s="110"/>
      <c r="AK521" s="55"/>
      <c r="AL521" s="148"/>
      <c r="AM521" s="55"/>
      <c r="AN521" s="110"/>
      <c r="AO521" s="88"/>
      <c r="AP521" s="95">
        <f t="shared" si="271"/>
        <v>0</v>
      </c>
      <c r="AQ521" s="109"/>
      <c r="AR521" s="92"/>
      <c r="AS521" s="89">
        <f>AU521+AW521+AY521+BA521+BC521</f>
        <v>0</v>
      </c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>
        <f t="shared" si="283"/>
        <v>0</v>
      </c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284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>
        <f>CJ521+CL521+CN521+CP521+CR521+CT521</f>
        <v>0</v>
      </c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>
        <f>CW521+CY521+DA521+DC521+DE521</f>
        <v>0</v>
      </c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>
        <f t="shared" si="272"/>
        <v>0</v>
      </c>
      <c r="DG521" s="51"/>
      <c r="DH521" s="50"/>
      <c r="DI521" s="51"/>
      <c r="DJ521" s="50"/>
      <c r="DK521" s="51"/>
      <c r="DL521" s="52"/>
      <c r="DM521" s="53">
        <f>DO521+DQ521+DS521+DU521+DW521+DY521+EA521+EC521</f>
        <v>0</v>
      </c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>
        <f>EF521+EH521+EJ521+EL521+EN521+EP521+ER521+ET521+EV521+EX521</f>
        <v>0</v>
      </c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si="273"/>
        <v>0</v>
      </c>
      <c r="EZ521" s="51"/>
      <c r="FA521" s="50"/>
      <c r="FB521" s="51"/>
      <c r="FC521" s="52"/>
      <c r="FD521" s="53">
        <f t="shared" si="288"/>
        <v>0</v>
      </c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>
        <f t="shared" si="289"/>
        <v>0</v>
      </c>
      <c r="FR521" s="122"/>
      <c r="FS521" s="122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>
        <f>GF521+GH521+GJ521+GL521+GN521</f>
        <v>0</v>
      </c>
      <c r="GE521" s="51"/>
      <c r="GF521" s="50"/>
      <c r="GG521" s="51"/>
      <c r="GH521" s="50"/>
      <c r="GI521" s="51"/>
      <c r="GJ521" s="50"/>
      <c r="GK521" s="51"/>
      <c r="GL521" s="50"/>
      <c r="GM521" s="51"/>
      <c r="GN521" s="52"/>
      <c r="GO521" s="48">
        <f>GQ521+GS521+GU521+GW521+GY521+HA521+HC521</f>
        <v>0</v>
      </c>
      <c r="GP521" s="136"/>
      <c r="GQ521" s="140"/>
      <c r="GR521" s="51"/>
      <c r="GS521" s="50"/>
      <c r="GT521" s="51"/>
      <c r="GU521" s="50"/>
      <c r="GV521" s="129"/>
      <c r="GW521" s="50"/>
      <c r="GX521" s="51"/>
      <c r="GY521" s="50"/>
      <c r="GZ521" s="51"/>
      <c r="HA521" s="50"/>
      <c r="HB521" s="51"/>
      <c r="HC521" s="52"/>
      <c r="HD521" s="48">
        <f t="shared" si="290"/>
        <v>0</v>
      </c>
      <c r="HE521" s="136"/>
      <c r="HF521" s="140"/>
      <c r="HG521" s="51"/>
      <c r="HH521" s="50"/>
      <c r="HI521" s="51"/>
      <c r="HJ521" s="50"/>
      <c r="HK521" s="129"/>
      <c r="HL521" s="50"/>
      <c r="HM521" s="51"/>
      <c r="HN521" s="50"/>
      <c r="HO521" s="51"/>
      <c r="HP521" s="50"/>
      <c r="HQ521" s="51"/>
      <c r="HR521" s="52"/>
      <c r="HS521" s="48">
        <f t="shared" si="277"/>
        <v>0</v>
      </c>
      <c r="HT521" s="136"/>
      <c r="HU521" s="140"/>
      <c r="HV521" s="51"/>
      <c r="HW521" s="50"/>
      <c r="HX521" s="51"/>
      <c r="HY521" s="50"/>
      <c r="HZ521" s="129"/>
      <c r="IA521" s="50"/>
      <c r="IB521" s="51"/>
      <c r="IC521" s="50"/>
      <c r="ID521" s="51"/>
      <c r="IE521" s="50"/>
      <c r="IF521" s="129"/>
      <c r="IG521" s="50"/>
      <c r="IH521" s="129"/>
      <c r="II521" s="50"/>
      <c r="IJ521" s="51"/>
      <c r="IK521" s="52"/>
      <c r="IL521" s="48">
        <f t="shared" si="280"/>
        <v>0</v>
      </c>
      <c r="IM521" s="136"/>
      <c r="IN521" s="140"/>
      <c r="IO521" s="51"/>
      <c r="IP521" s="52"/>
      <c r="IQ521" s="48">
        <f t="shared" si="274"/>
        <v>0</v>
      </c>
      <c r="IR521" s="51"/>
      <c r="IS521" s="52"/>
      <c r="IT521" s="48">
        <f t="shared" si="286"/>
        <v>0</v>
      </c>
      <c r="IU521" s="136"/>
      <c r="IV521" s="140"/>
      <c r="IW521" s="51"/>
      <c r="IX521" s="50"/>
      <c r="IY521" s="129"/>
      <c r="IZ521" s="50"/>
      <c r="JA521" s="129"/>
      <c r="JB521" s="50"/>
      <c r="JC521" s="51"/>
      <c r="JD521" s="50"/>
      <c r="JE521" s="51"/>
      <c r="JF521" s="50"/>
      <c r="JG521" s="51"/>
      <c r="JH521" s="52"/>
      <c r="JI521" s="48">
        <f t="shared" si="278"/>
        <v>0</v>
      </c>
      <c r="JJ521" s="136"/>
      <c r="JK521" s="140"/>
      <c r="JL521" s="129"/>
      <c r="JM521" s="50"/>
      <c r="JN521" s="51"/>
      <c r="JO521" s="52"/>
      <c r="JP521" s="48">
        <f t="shared" si="275"/>
        <v>0</v>
      </c>
      <c r="JQ521" s="51"/>
      <c r="JR521" s="52"/>
    </row>
    <row r="522" spans="1:278" s="112" customFormat="1" ht="15" hidden="1" customHeight="1" x14ac:dyDescent="0.3">
      <c r="A522" s="27"/>
      <c r="B522" s="37">
        <v>5644</v>
      </c>
      <c r="C522" s="30" t="s">
        <v>347</v>
      </c>
      <c r="D522" s="38">
        <v>2004</v>
      </c>
      <c r="E522" s="62">
        <f t="shared" ref="E522:E566" si="299">J522+Q522+T522+Y522+AP522+AS522+BD522+BQ522+CH522+CU522+DF522+DM522+ED522+EY522+FD522+FQ522+GD522+GO522+HD522+HS522+IL522+IQ522+IT522+JI522+JP522</f>
        <v>0</v>
      </c>
      <c r="F522" s="47"/>
      <c r="G522" s="47"/>
      <c r="H522" s="47"/>
      <c r="I522" s="47"/>
      <c r="J522" s="48">
        <f t="shared" si="287"/>
        <v>0</v>
      </c>
      <c r="K522" s="49"/>
      <c r="L522" s="50"/>
      <c r="M522" s="51"/>
      <c r="N522" s="50"/>
      <c r="O522" s="51"/>
      <c r="P522" s="52"/>
      <c r="Q522" s="48">
        <f t="shared" ref="Q522:Q566" si="300">S522</f>
        <v>0</v>
      </c>
      <c r="R522" s="49"/>
      <c r="S522" s="52"/>
      <c r="T522" s="48">
        <f t="shared" ref="T522:T566" si="301">V522+X522</f>
        <v>0</v>
      </c>
      <c r="U522" s="49"/>
      <c r="V522" s="50"/>
      <c r="W522" s="51"/>
      <c r="X522" s="52"/>
      <c r="Y522" s="53">
        <f t="shared" si="291"/>
        <v>0</v>
      </c>
      <c r="Z522" s="110"/>
      <c r="AA522" s="55"/>
      <c r="AB522" s="110"/>
      <c r="AC522" s="55"/>
      <c r="AD522" s="148"/>
      <c r="AE522" s="55"/>
      <c r="AF522" s="110"/>
      <c r="AG522" s="55"/>
      <c r="AH522" s="110"/>
      <c r="AI522" s="55"/>
      <c r="AJ522" s="110"/>
      <c r="AK522" s="55"/>
      <c r="AL522" s="110"/>
      <c r="AM522" s="55"/>
      <c r="AN522" s="110"/>
      <c r="AO522" s="88"/>
      <c r="AP522" s="95">
        <f t="shared" ref="AP522:AP566" si="302">AR522</f>
        <v>0</v>
      </c>
      <c r="AQ522" s="109"/>
      <c r="AR522" s="92"/>
      <c r="AS522" s="89">
        <f>AU522+AW522+AY522+BA522+BC522</f>
        <v>0</v>
      </c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>
        <f t="shared" si="283"/>
        <v>0</v>
      </c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284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>
        <f>CJ522+CL522+CN522+CP522+CR522+CT522</f>
        <v>0</v>
      </c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>
        <f>CW522+CY522+DA522+DC522+DE522</f>
        <v>0</v>
      </c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>
        <f t="shared" ref="DF522:DF566" si="303">DH522+DJ522+DL522</f>
        <v>0</v>
      </c>
      <c r="DG522" s="51"/>
      <c r="DH522" s="50"/>
      <c r="DI522" s="51"/>
      <c r="DJ522" s="50"/>
      <c r="DK522" s="51"/>
      <c r="DL522" s="52"/>
      <c r="DM522" s="53">
        <f>DO522+DQ522+DS522+DU522+DW522+DY522+EA522+EC522</f>
        <v>0</v>
      </c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>
        <f>EF522+EH522+EJ522+EL522+EN522+EP522+ER522+ET522+EV522+EX522</f>
        <v>0</v>
      </c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ref="EY522:EY566" si="304">FA522+FC522</f>
        <v>0</v>
      </c>
      <c r="EZ522" s="51"/>
      <c r="FA522" s="50"/>
      <c r="FB522" s="51"/>
      <c r="FC522" s="52"/>
      <c r="FD522" s="53">
        <f t="shared" si="288"/>
        <v>0</v>
      </c>
      <c r="FE522" s="51"/>
      <c r="FF522" s="50"/>
      <c r="FG522" s="51"/>
      <c r="FH522" s="50"/>
      <c r="FI522" s="51"/>
      <c r="FJ522" s="50"/>
      <c r="FK522" s="51"/>
      <c r="FL522" s="50"/>
      <c r="FM522" s="51"/>
      <c r="FN522" s="50"/>
      <c r="FO522" s="51"/>
      <c r="FP522" s="52"/>
      <c r="FQ522" s="53">
        <f t="shared" si="289"/>
        <v>0</v>
      </c>
      <c r="FR522" s="122"/>
      <c r="FS522" s="122"/>
      <c r="FT522" s="51"/>
      <c r="FU522" s="50"/>
      <c r="FV522" s="51"/>
      <c r="FW522" s="50"/>
      <c r="FX522" s="50"/>
      <c r="FY522" s="50"/>
      <c r="FZ522" s="50"/>
      <c r="GA522" s="50"/>
      <c r="GB522" s="51"/>
      <c r="GC522" s="52"/>
      <c r="GD522" s="53">
        <f>GF522+GH522+GJ522+GL522+GN522</f>
        <v>0</v>
      </c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>
        <f>GQ522+GS522+GU522+GW522+GY522+HA522+HC522</f>
        <v>0</v>
      </c>
      <c r="GP522" s="136"/>
      <c r="GQ522" s="140"/>
      <c r="GR522" s="51"/>
      <c r="GS522" s="50"/>
      <c r="GT522" s="51"/>
      <c r="GU522" s="50"/>
      <c r="GV522" s="129"/>
      <c r="GW522" s="50"/>
      <c r="GX522" s="51"/>
      <c r="GY522" s="50"/>
      <c r="GZ522" s="51"/>
      <c r="HA522" s="50"/>
      <c r="HB522" s="51"/>
      <c r="HC522" s="52"/>
      <c r="HD522" s="48">
        <f t="shared" si="290"/>
        <v>0</v>
      </c>
      <c r="HE522" s="136"/>
      <c r="HF522" s="140"/>
      <c r="HG522" s="51"/>
      <c r="HH522" s="50"/>
      <c r="HI522" s="51"/>
      <c r="HJ522" s="50"/>
      <c r="HK522" s="129"/>
      <c r="HL522" s="50"/>
      <c r="HM522" s="51"/>
      <c r="HN522" s="50"/>
      <c r="HO522" s="51"/>
      <c r="HP522" s="50"/>
      <c r="HQ522" s="51"/>
      <c r="HR522" s="52"/>
      <c r="HS522" s="48">
        <f t="shared" si="277"/>
        <v>0</v>
      </c>
      <c r="HT522" s="136"/>
      <c r="HU522" s="140"/>
      <c r="HV522" s="51"/>
      <c r="HW522" s="50"/>
      <c r="HX522" s="51"/>
      <c r="HY522" s="50"/>
      <c r="HZ522" s="129"/>
      <c r="IA522" s="50"/>
      <c r="IB522" s="51"/>
      <c r="IC522" s="50"/>
      <c r="ID522" s="51"/>
      <c r="IE522" s="50"/>
      <c r="IF522" s="129"/>
      <c r="IG522" s="50"/>
      <c r="IH522" s="129"/>
      <c r="II522" s="50"/>
      <c r="IJ522" s="51"/>
      <c r="IK522" s="52"/>
      <c r="IL522" s="48">
        <f t="shared" si="280"/>
        <v>0</v>
      </c>
      <c r="IM522" s="136"/>
      <c r="IN522" s="140"/>
      <c r="IO522" s="51"/>
      <c r="IP522" s="52"/>
      <c r="IQ522" s="48">
        <f t="shared" ref="IQ522:IQ566" si="305">IS522</f>
        <v>0</v>
      </c>
      <c r="IR522" s="51"/>
      <c r="IS522" s="52"/>
      <c r="IT522" s="48">
        <f t="shared" si="286"/>
        <v>0</v>
      </c>
      <c r="IU522" s="136"/>
      <c r="IV522" s="140"/>
      <c r="IW522" s="51"/>
      <c r="IX522" s="50"/>
      <c r="IY522" s="129"/>
      <c r="IZ522" s="50"/>
      <c r="JA522" s="129"/>
      <c r="JB522" s="50"/>
      <c r="JC522" s="51"/>
      <c r="JD522" s="50"/>
      <c r="JE522" s="51"/>
      <c r="JF522" s="50"/>
      <c r="JG522" s="51"/>
      <c r="JH522" s="52"/>
      <c r="JI522" s="48">
        <f t="shared" si="278"/>
        <v>0</v>
      </c>
      <c r="JJ522" s="136"/>
      <c r="JK522" s="140"/>
      <c r="JL522" s="129"/>
      <c r="JM522" s="50"/>
      <c r="JN522" s="51"/>
      <c r="JO522" s="52"/>
      <c r="JP522" s="48">
        <f t="shared" ref="JP522:JP566" si="306">JR522</f>
        <v>0</v>
      </c>
      <c r="JQ522" s="51"/>
      <c r="JR522" s="52"/>
    </row>
    <row r="523" spans="1:278" s="112" customFormat="1" ht="15" hidden="1" customHeight="1" x14ac:dyDescent="0.3">
      <c r="A523" s="27"/>
      <c r="B523" s="37">
        <v>7378</v>
      </c>
      <c r="C523" s="30" t="s">
        <v>285</v>
      </c>
      <c r="D523" s="38">
        <v>2009</v>
      </c>
      <c r="E523" s="62">
        <f t="shared" si="299"/>
        <v>0</v>
      </c>
      <c r="F523" s="47"/>
      <c r="G523" s="47"/>
      <c r="H523" s="47"/>
      <c r="I523" s="47"/>
      <c r="J523" s="48">
        <f t="shared" si="287"/>
        <v>0</v>
      </c>
      <c r="K523" s="49"/>
      <c r="L523" s="50"/>
      <c r="M523" s="51"/>
      <c r="N523" s="50"/>
      <c r="O523" s="51"/>
      <c r="P523" s="52"/>
      <c r="Q523" s="48">
        <f t="shared" si="300"/>
        <v>0</v>
      </c>
      <c r="R523" s="49"/>
      <c r="S523" s="52"/>
      <c r="T523" s="48">
        <f t="shared" si="301"/>
        <v>0</v>
      </c>
      <c r="U523" s="49"/>
      <c r="V523" s="50"/>
      <c r="W523" s="51"/>
      <c r="X523" s="52"/>
      <c r="Y523" s="53">
        <f t="shared" si="291"/>
        <v>0</v>
      </c>
      <c r="Z523" s="110"/>
      <c r="AA523" s="55"/>
      <c r="AB523" s="110"/>
      <c r="AC523" s="55"/>
      <c r="AD523" s="110"/>
      <c r="AE523" s="55"/>
      <c r="AF523" s="110"/>
      <c r="AG523" s="55"/>
      <c r="AH523" s="110"/>
      <c r="AI523" s="55"/>
      <c r="AJ523" s="110"/>
      <c r="AK523" s="55"/>
      <c r="AL523" s="117"/>
      <c r="AM523" s="55"/>
      <c r="AN523" s="110"/>
      <c r="AO523" s="88"/>
      <c r="AP523" s="95">
        <f t="shared" si="302"/>
        <v>0</v>
      </c>
      <c r="AQ523" s="109"/>
      <c r="AR523" s="92"/>
      <c r="AS523" s="89"/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>
        <f t="shared" si="283"/>
        <v>0</v>
      </c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ref="BQ523:BQ554" si="307">BS523+BU523+BW523+BY523+CA523+CC523+CE523+CG523</f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/>
      <c r="CI523" s="51"/>
      <c r="CJ523" s="50"/>
      <c r="CK523" s="51"/>
      <c r="CL523" s="50"/>
      <c r="CM523" s="51"/>
      <c r="CN523" s="50"/>
      <c r="CO523" s="51"/>
      <c r="CP523" s="50"/>
      <c r="CQ523" s="51"/>
      <c r="CR523" s="50"/>
      <c r="CS523" s="51"/>
      <c r="CT523" s="52"/>
      <c r="CU523" s="53"/>
      <c r="CV523" s="51"/>
      <c r="CW523" s="50"/>
      <c r="CX523" s="51"/>
      <c r="CY523" s="50"/>
      <c r="CZ523" s="51"/>
      <c r="DA523" s="50"/>
      <c r="DB523" s="51"/>
      <c r="DC523" s="50"/>
      <c r="DD523" s="51"/>
      <c r="DE523" s="52"/>
      <c r="DF523" s="53">
        <f t="shared" si="303"/>
        <v>0</v>
      </c>
      <c r="DG523" s="51"/>
      <c r="DH523" s="50"/>
      <c r="DI523" s="51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1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51"/>
      <c r="EP523" s="50"/>
      <c r="EQ523" s="51"/>
      <c r="ER523" s="50"/>
      <c r="ES523" s="51"/>
      <c r="ET523" s="50"/>
      <c r="EU523" s="51"/>
      <c r="EV523" s="50"/>
      <c r="EW523" s="51"/>
      <c r="EX523" s="52"/>
      <c r="EY523" s="53">
        <f t="shared" si="304"/>
        <v>0</v>
      </c>
      <c r="EZ523" s="51"/>
      <c r="FA523" s="50"/>
      <c r="FB523" s="51"/>
      <c r="FC523" s="52"/>
      <c r="FD523" s="53">
        <f t="shared" si="288"/>
        <v>0</v>
      </c>
      <c r="FE523" s="51"/>
      <c r="FF523" s="50"/>
      <c r="FG523" s="51"/>
      <c r="FH523" s="50"/>
      <c r="FI523" s="51"/>
      <c r="FJ523" s="50"/>
      <c r="FK523" s="51"/>
      <c r="FL523" s="50"/>
      <c r="FM523" s="51"/>
      <c r="FN523" s="50"/>
      <c r="FO523" s="51"/>
      <c r="FP523" s="52"/>
      <c r="FQ523" s="53">
        <f t="shared" si="289"/>
        <v>0</v>
      </c>
      <c r="FR523" s="153"/>
      <c r="FS523" s="150"/>
      <c r="FT523" s="51"/>
      <c r="FU523" s="50"/>
      <c r="FV523" s="51"/>
      <c r="FW523" s="50"/>
      <c r="FX523" s="51"/>
      <c r="FY523" s="50"/>
      <c r="FZ523" s="51"/>
      <c r="GA523" s="50"/>
      <c r="GB523" s="51"/>
      <c r="GC523" s="52"/>
      <c r="GD523" s="53"/>
      <c r="GE523" s="51"/>
      <c r="GF523" s="50"/>
      <c r="GG523" s="51"/>
      <c r="GH523" s="50"/>
      <c r="GI523" s="51"/>
      <c r="GJ523" s="50"/>
      <c r="GK523" s="51"/>
      <c r="GL523" s="50"/>
      <c r="GM523" s="51"/>
      <c r="GN523" s="52"/>
      <c r="GO523" s="48"/>
      <c r="GP523" s="136"/>
      <c r="GQ523" s="140"/>
      <c r="GR523" s="51"/>
      <c r="GS523" s="50"/>
      <c r="GT523" s="51"/>
      <c r="GU523" s="50"/>
      <c r="GV523" s="129"/>
      <c r="GW523" s="50"/>
      <c r="GX523" s="51"/>
      <c r="GY523" s="50"/>
      <c r="GZ523" s="51"/>
      <c r="HA523" s="50"/>
      <c r="HB523" s="51"/>
      <c r="HC523" s="52"/>
      <c r="HD523" s="48">
        <f t="shared" si="290"/>
        <v>0</v>
      </c>
      <c r="HE523" s="136"/>
      <c r="HF523" s="140"/>
      <c r="HG523" s="51"/>
      <c r="HH523" s="50"/>
      <c r="HI523" s="51"/>
      <c r="HJ523" s="50"/>
      <c r="HK523" s="129"/>
      <c r="HL523" s="50"/>
      <c r="HM523" s="51"/>
      <c r="HN523" s="50"/>
      <c r="HO523" s="51"/>
      <c r="HP523" s="50"/>
      <c r="HQ523" s="51"/>
      <c r="HR523" s="52"/>
      <c r="HS523" s="48">
        <f t="shared" ref="HS523:HS566" si="308">HU523+HW523+HY523+IA523+IC523+IE523+IG523+II523+IK523</f>
        <v>0</v>
      </c>
      <c r="HT523" s="136"/>
      <c r="HU523" s="140"/>
      <c r="HV523" s="51"/>
      <c r="HW523" s="50"/>
      <c r="HX523" s="51"/>
      <c r="HY523" s="50"/>
      <c r="HZ523" s="129"/>
      <c r="IA523" s="50"/>
      <c r="IB523" s="51"/>
      <c r="IC523" s="50"/>
      <c r="ID523" s="51"/>
      <c r="IE523" s="50"/>
      <c r="IF523" s="129"/>
      <c r="IG523" s="50"/>
      <c r="IH523" s="129"/>
      <c r="II523" s="50"/>
      <c r="IJ523" s="51"/>
      <c r="IK523" s="52"/>
      <c r="IL523" s="48">
        <f t="shared" si="280"/>
        <v>0</v>
      </c>
      <c r="IM523" s="136"/>
      <c r="IN523" s="140"/>
      <c r="IO523" s="51"/>
      <c r="IP523" s="52"/>
      <c r="IQ523" s="48">
        <f t="shared" si="305"/>
        <v>0</v>
      </c>
      <c r="IR523" s="51"/>
      <c r="IS523" s="52"/>
      <c r="IT523" s="48">
        <f t="shared" si="286"/>
        <v>0</v>
      </c>
      <c r="IU523" s="136"/>
      <c r="IV523" s="140"/>
      <c r="IW523" s="51"/>
      <c r="IX523" s="50"/>
      <c r="IY523" s="129"/>
      <c r="IZ523" s="50"/>
      <c r="JA523" s="129"/>
      <c r="JB523" s="50"/>
      <c r="JC523" s="51"/>
      <c r="JD523" s="50"/>
      <c r="JE523" s="51"/>
      <c r="JF523" s="50"/>
      <c r="JG523" s="51"/>
      <c r="JH523" s="52"/>
      <c r="JI523" s="48">
        <f t="shared" si="278"/>
        <v>0</v>
      </c>
      <c r="JJ523" s="136"/>
      <c r="JK523" s="140"/>
      <c r="JL523" s="129"/>
      <c r="JM523" s="50"/>
      <c r="JN523" s="51"/>
      <c r="JO523" s="52"/>
      <c r="JP523" s="48">
        <f t="shared" si="306"/>
        <v>0</v>
      </c>
      <c r="JQ523" s="51"/>
      <c r="JR523" s="52"/>
    </row>
    <row r="524" spans="1:278" s="112" customFormat="1" ht="15" hidden="1" customHeight="1" x14ac:dyDescent="0.3">
      <c r="A524" s="27"/>
      <c r="B524" s="37">
        <v>5458</v>
      </c>
      <c r="C524" s="30" t="s">
        <v>97</v>
      </c>
      <c r="D524" s="39">
        <v>2004</v>
      </c>
      <c r="E524" s="62">
        <f t="shared" si="299"/>
        <v>0</v>
      </c>
      <c r="F524" s="47"/>
      <c r="G524" s="47"/>
      <c r="H524" s="47"/>
      <c r="I524" s="47"/>
      <c r="J524" s="48">
        <f t="shared" si="287"/>
        <v>0</v>
      </c>
      <c r="K524" s="49"/>
      <c r="L524" s="50"/>
      <c r="M524" s="51"/>
      <c r="N524" s="50"/>
      <c r="O524" s="51"/>
      <c r="P524" s="52"/>
      <c r="Q524" s="48">
        <f t="shared" si="300"/>
        <v>0</v>
      </c>
      <c r="R524" s="49"/>
      <c r="S524" s="52"/>
      <c r="T524" s="48">
        <f t="shared" si="301"/>
        <v>0</v>
      </c>
      <c r="U524" s="49"/>
      <c r="V524" s="50"/>
      <c r="W524" s="51"/>
      <c r="X524" s="52"/>
      <c r="Y524" s="53">
        <f t="shared" si="291"/>
        <v>0</v>
      </c>
      <c r="Z524" s="110"/>
      <c r="AA524" s="55"/>
      <c r="AB524" s="110"/>
      <c r="AC524" s="55"/>
      <c r="AD524" s="148"/>
      <c r="AE524" s="55"/>
      <c r="AF524" s="110"/>
      <c r="AG524" s="55"/>
      <c r="AH524" s="110"/>
      <c r="AI524" s="55"/>
      <c r="AJ524" s="110"/>
      <c r="AK524" s="55"/>
      <c r="AL524" s="110"/>
      <c r="AM524" s="55"/>
      <c r="AN524" s="110"/>
      <c r="AO524" s="88"/>
      <c r="AP524" s="95">
        <f t="shared" si="302"/>
        <v>0</v>
      </c>
      <c r="AQ524" s="109"/>
      <c r="AR524" s="92"/>
      <c r="AS524" s="89">
        <f>AU524+AW524+AY524+BA524+BC524</f>
        <v>0</v>
      </c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>
        <f t="shared" si="283"/>
        <v>0</v>
      </c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307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>
        <f>CJ524+CL524+CN524+CP524+CR524+CT524</f>
        <v>0</v>
      </c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>
        <f>CW524+CY524+DA524+DC524+DE524</f>
        <v>0</v>
      </c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>
        <f t="shared" si="303"/>
        <v>0</v>
      </c>
      <c r="DG524" s="51"/>
      <c r="DH524" s="50"/>
      <c r="DI524" s="51"/>
      <c r="DJ524" s="50"/>
      <c r="DK524" s="51"/>
      <c r="DL524" s="52"/>
      <c r="DM524" s="53">
        <f>DO524+DQ524+DS524+DU524+DW524+DY524+EA524+EC524</f>
        <v>0</v>
      </c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>
        <f>EF524+EH524+EJ524+EL524+EN524+EP524+ER524+ET524+EV524+EX524</f>
        <v>0</v>
      </c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304"/>
        <v>0</v>
      </c>
      <c r="EZ524" s="51"/>
      <c r="FA524" s="50"/>
      <c r="FB524" s="51"/>
      <c r="FC524" s="52"/>
      <c r="FD524" s="53">
        <f t="shared" si="288"/>
        <v>0</v>
      </c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>
        <f t="shared" si="289"/>
        <v>0</v>
      </c>
      <c r="FR524" s="122"/>
      <c r="FS524" s="122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>
        <f>GF524+GH524+GJ524+GL524+GN524</f>
        <v>0</v>
      </c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>
        <f>GQ524+GS524+GU524+GW524+GY524+HA524+HC524</f>
        <v>0</v>
      </c>
      <c r="GP524" s="136"/>
      <c r="GQ524" s="140"/>
      <c r="GR524" s="51"/>
      <c r="GS524" s="50"/>
      <c r="GT524" s="51"/>
      <c r="GU524" s="50"/>
      <c r="GV524" s="129"/>
      <c r="GW524" s="50"/>
      <c r="GX524" s="51"/>
      <c r="GY524" s="50"/>
      <c r="GZ524" s="51"/>
      <c r="HA524" s="50"/>
      <c r="HB524" s="51"/>
      <c r="HC524" s="52"/>
      <c r="HD524" s="48">
        <f t="shared" si="290"/>
        <v>0</v>
      </c>
      <c r="HE524" s="136"/>
      <c r="HF524" s="140"/>
      <c r="HG524" s="51"/>
      <c r="HH524" s="50"/>
      <c r="HI524" s="51"/>
      <c r="HJ524" s="50"/>
      <c r="HK524" s="129"/>
      <c r="HL524" s="50"/>
      <c r="HM524" s="51"/>
      <c r="HN524" s="50"/>
      <c r="HO524" s="51"/>
      <c r="HP524" s="50"/>
      <c r="HQ524" s="51"/>
      <c r="HR524" s="52"/>
      <c r="HS524" s="48">
        <f t="shared" si="308"/>
        <v>0</v>
      </c>
      <c r="HT524" s="136"/>
      <c r="HU524" s="140"/>
      <c r="HV524" s="51"/>
      <c r="HW524" s="50"/>
      <c r="HX524" s="51"/>
      <c r="HY524" s="50"/>
      <c r="HZ524" s="129"/>
      <c r="IA524" s="50"/>
      <c r="IB524" s="51"/>
      <c r="IC524" s="50"/>
      <c r="ID524" s="51"/>
      <c r="IE524" s="50"/>
      <c r="IF524" s="129"/>
      <c r="IG524" s="50"/>
      <c r="IH524" s="129"/>
      <c r="II524" s="50"/>
      <c r="IJ524" s="51"/>
      <c r="IK524" s="52"/>
      <c r="IL524" s="48">
        <f t="shared" si="280"/>
        <v>0</v>
      </c>
      <c r="IM524" s="136"/>
      <c r="IN524" s="140"/>
      <c r="IO524" s="51"/>
      <c r="IP524" s="52"/>
      <c r="IQ524" s="48">
        <f t="shared" si="305"/>
        <v>0</v>
      </c>
      <c r="IR524" s="51"/>
      <c r="IS524" s="52"/>
      <c r="IT524" s="48">
        <f t="shared" si="286"/>
        <v>0</v>
      </c>
      <c r="IU524" s="136"/>
      <c r="IV524" s="140"/>
      <c r="IW524" s="51"/>
      <c r="IX524" s="50"/>
      <c r="IY524" s="129"/>
      <c r="IZ524" s="50"/>
      <c r="JA524" s="129"/>
      <c r="JB524" s="50"/>
      <c r="JC524" s="51"/>
      <c r="JD524" s="50"/>
      <c r="JE524" s="51"/>
      <c r="JF524" s="50"/>
      <c r="JG524" s="51"/>
      <c r="JH524" s="52"/>
      <c r="JI524" s="48">
        <f t="shared" ref="JI524:JI566" si="309">JK524+JM524+JO524</f>
        <v>0</v>
      </c>
      <c r="JJ524" s="136"/>
      <c r="JK524" s="140"/>
      <c r="JL524" s="129"/>
      <c r="JM524" s="50"/>
      <c r="JN524" s="51"/>
      <c r="JO524" s="52"/>
      <c r="JP524" s="48">
        <f t="shared" si="306"/>
        <v>0</v>
      </c>
      <c r="JQ524" s="51"/>
      <c r="JR524" s="52"/>
    </row>
    <row r="525" spans="1:278" s="112" customFormat="1" ht="15" hidden="1" customHeight="1" x14ac:dyDescent="0.3">
      <c r="A525" s="27"/>
      <c r="B525" s="37">
        <v>6550</v>
      </c>
      <c r="C525" s="30" t="s">
        <v>223</v>
      </c>
      <c r="D525" s="38">
        <v>2008</v>
      </c>
      <c r="E525" s="62">
        <f t="shared" si="299"/>
        <v>0</v>
      </c>
      <c r="F525" s="47"/>
      <c r="G525" s="47"/>
      <c r="H525" s="47"/>
      <c r="I525" s="47"/>
      <c r="J525" s="48">
        <f t="shared" si="287"/>
        <v>0</v>
      </c>
      <c r="K525" s="49"/>
      <c r="L525" s="50"/>
      <c r="M525" s="51"/>
      <c r="N525" s="50"/>
      <c r="O525" s="51"/>
      <c r="P525" s="52"/>
      <c r="Q525" s="48">
        <f t="shared" si="300"/>
        <v>0</v>
      </c>
      <c r="R525" s="49"/>
      <c r="S525" s="52"/>
      <c r="T525" s="48">
        <f t="shared" si="301"/>
        <v>0</v>
      </c>
      <c r="U525" s="49"/>
      <c r="V525" s="50"/>
      <c r="W525" s="51"/>
      <c r="X525" s="52"/>
      <c r="Y525" s="53">
        <f t="shared" si="291"/>
        <v>0</v>
      </c>
      <c r="Z525" s="110"/>
      <c r="AA525" s="55"/>
      <c r="AB525" s="110"/>
      <c r="AC525" s="55"/>
      <c r="AD525" s="110"/>
      <c r="AE525" s="55"/>
      <c r="AF525" s="110"/>
      <c r="AG525" s="55"/>
      <c r="AH525" s="110"/>
      <c r="AI525" s="55"/>
      <c r="AJ525" s="110"/>
      <c r="AK525" s="55"/>
      <c r="AL525" s="110"/>
      <c r="AM525" s="55"/>
      <c r="AN525" s="110"/>
      <c r="AO525" s="88"/>
      <c r="AP525" s="95">
        <f t="shared" si="302"/>
        <v>0</v>
      </c>
      <c r="AQ525" s="109"/>
      <c r="AR525" s="92"/>
      <c r="AS525" s="89"/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>
        <f t="shared" si="283"/>
        <v>0</v>
      </c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307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/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/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>
        <f t="shared" si="303"/>
        <v>0</v>
      </c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0"/>
      <c r="ET525" s="50"/>
      <c r="EU525" s="50"/>
      <c r="EV525" s="50"/>
      <c r="EW525" s="51"/>
      <c r="EX525" s="52"/>
      <c r="EY525" s="53">
        <f t="shared" si="304"/>
        <v>0</v>
      </c>
      <c r="EZ525" s="51"/>
      <c r="FA525" s="50"/>
      <c r="FB525" s="51"/>
      <c r="FC525" s="52"/>
      <c r="FD525" s="53">
        <f t="shared" si="288"/>
        <v>0</v>
      </c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>
        <f t="shared" si="289"/>
        <v>0</v>
      </c>
      <c r="FR525" s="153"/>
      <c r="FS525" s="150"/>
      <c r="FT525" s="51"/>
      <c r="FU525" s="50"/>
      <c r="FV525" s="51"/>
      <c r="FW525" s="50"/>
      <c r="FX525" s="51"/>
      <c r="FY525" s="50"/>
      <c r="FZ525" s="51"/>
      <c r="GA525" s="50"/>
      <c r="GB525" s="51"/>
      <c r="GC525" s="52"/>
      <c r="GD525" s="53"/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/>
      <c r="GP525" s="136"/>
      <c r="GQ525" s="140"/>
      <c r="GR525" s="51"/>
      <c r="GS525" s="50"/>
      <c r="GT525" s="51"/>
      <c r="GU525" s="50"/>
      <c r="GV525" s="129"/>
      <c r="GW525" s="50"/>
      <c r="GX525" s="51"/>
      <c r="GY525" s="50"/>
      <c r="GZ525" s="51"/>
      <c r="HA525" s="50"/>
      <c r="HB525" s="51"/>
      <c r="HC525" s="52"/>
      <c r="HD525" s="48">
        <f t="shared" si="290"/>
        <v>0</v>
      </c>
      <c r="HE525" s="136"/>
      <c r="HF525" s="140"/>
      <c r="HG525" s="51"/>
      <c r="HH525" s="50"/>
      <c r="HI525" s="51"/>
      <c r="HJ525" s="50"/>
      <c r="HK525" s="129"/>
      <c r="HL525" s="50"/>
      <c r="HM525" s="51"/>
      <c r="HN525" s="50"/>
      <c r="HO525" s="51"/>
      <c r="HP525" s="50"/>
      <c r="HQ525" s="51"/>
      <c r="HR525" s="52"/>
      <c r="HS525" s="48">
        <f t="shared" si="308"/>
        <v>0</v>
      </c>
      <c r="HT525" s="136"/>
      <c r="HU525" s="140"/>
      <c r="HV525" s="51"/>
      <c r="HW525" s="50"/>
      <c r="HX525" s="51"/>
      <c r="HY525" s="50"/>
      <c r="HZ525" s="129"/>
      <c r="IA525" s="50"/>
      <c r="IB525" s="51"/>
      <c r="IC525" s="50"/>
      <c r="ID525" s="51"/>
      <c r="IE525" s="50"/>
      <c r="IF525" s="129"/>
      <c r="IG525" s="50"/>
      <c r="IH525" s="129"/>
      <c r="II525" s="50"/>
      <c r="IJ525" s="51"/>
      <c r="IK525" s="52"/>
      <c r="IL525" s="48">
        <f t="shared" si="280"/>
        <v>0</v>
      </c>
      <c r="IM525" s="136"/>
      <c r="IN525" s="140"/>
      <c r="IO525" s="51"/>
      <c r="IP525" s="52"/>
      <c r="IQ525" s="48">
        <f t="shared" si="305"/>
        <v>0</v>
      </c>
      <c r="IR525" s="51"/>
      <c r="IS525" s="52"/>
      <c r="IT525" s="48">
        <f t="shared" si="286"/>
        <v>0</v>
      </c>
      <c r="IU525" s="136"/>
      <c r="IV525" s="140"/>
      <c r="IW525" s="51"/>
      <c r="IX525" s="50"/>
      <c r="IY525" s="129"/>
      <c r="IZ525" s="50"/>
      <c r="JA525" s="129"/>
      <c r="JB525" s="50"/>
      <c r="JC525" s="51"/>
      <c r="JD525" s="50"/>
      <c r="JE525" s="51"/>
      <c r="JF525" s="50"/>
      <c r="JG525" s="51"/>
      <c r="JH525" s="52"/>
      <c r="JI525" s="48">
        <f t="shared" si="309"/>
        <v>0</v>
      </c>
      <c r="JJ525" s="136"/>
      <c r="JK525" s="140"/>
      <c r="JL525" s="129"/>
      <c r="JM525" s="50"/>
      <c r="JN525" s="51"/>
      <c r="JO525" s="52"/>
      <c r="JP525" s="48">
        <f t="shared" si="306"/>
        <v>0</v>
      </c>
      <c r="JQ525" s="51"/>
      <c r="JR525" s="52"/>
    </row>
    <row r="526" spans="1:278" s="112" customFormat="1" ht="15" hidden="1" customHeight="1" x14ac:dyDescent="0.3">
      <c r="A526" s="27"/>
      <c r="B526" s="37">
        <v>5263</v>
      </c>
      <c r="C526" s="30" t="s">
        <v>332</v>
      </c>
      <c r="D526" s="38">
        <v>2004</v>
      </c>
      <c r="E526" s="62">
        <f t="shared" si="299"/>
        <v>0</v>
      </c>
      <c r="F526" s="47"/>
      <c r="G526" s="47"/>
      <c r="H526" s="47"/>
      <c r="I526" s="47"/>
      <c r="J526" s="48">
        <f t="shared" si="287"/>
        <v>0</v>
      </c>
      <c r="K526" s="49"/>
      <c r="L526" s="50"/>
      <c r="M526" s="51"/>
      <c r="N526" s="50"/>
      <c r="O526" s="51"/>
      <c r="P526" s="52"/>
      <c r="Q526" s="48">
        <f t="shared" si="300"/>
        <v>0</v>
      </c>
      <c r="R526" s="49"/>
      <c r="S526" s="52"/>
      <c r="T526" s="48">
        <f t="shared" si="301"/>
        <v>0</v>
      </c>
      <c r="U526" s="49"/>
      <c r="V526" s="50"/>
      <c r="W526" s="51"/>
      <c r="X526" s="52"/>
      <c r="Y526" s="53">
        <f t="shared" si="291"/>
        <v>0</v>
      </c>
      <c r="Z526" s="110"/>
      <c r="AA526" s="55"/>
      <c r="AB526" s="110"/>
      <c r="AC526" s="55"/>
      <c r="AD526" s="110"/>
      <c r="AE526" s="55"/>
      <c r="AF526" s="110"/>
      <c r="AG526" s="55"/>
      <c r="AH526" s="110"/>
      <c r="AI526" s="55"/>
      <c r="AJ526" s="110"/>
      <c r="AK526" s="55"/>
      <c r="AL526" s="117"/>
      <c r="AM526" s="55"/>
      <c r="AN526" s="110"/>
      <c r="AO526" s="88"/>
      <c r="AP526" s="95">
        <f t="shared" si="302"/>
        <v>0</v>
      </c>
      <c r="AQ526" s="109"/>
      <c r="AR526" s="92"/>
      <c r="AS526" s="89">
        <f>AU526+AW526+AY526+BA526+BC526</f>
        <v>0</v>
      </c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>
        <f t="shared" si="283"/>
        <v>0</v>
      </c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307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>
        <f>CJ526+CL526+CN526+CP526+CR526+CT526</f>
        <v>0</v>
      </c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>
        <f>CW526+CY526+DA526+DC526+DE526</f>
        <v>0</v>
      </c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>
        <f t="shared" si="303"/>
        <v>0</v>
      </c>
      <c r="DG526" s="51"/>
      <c r="DH526" s="50"/>
      <c r="DI526" s="51"/>
      <c r="DJ526" s="50"/>
      <c r="DK526" s="51"/>
      <c r="DL526" s="52"/>
      <c r="DM526" s="53">
        <f>DO526+DQ526+DS526+DU526+DW526+DY526+EA526+EC526</f>
        <v>0</v>
      </c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>
        <f>EF526+EH526+EJ526+EL526+EN526+EP526+ER526+ET526+EV526+EX526</f>
        <v>0</v>
      </c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304"/>
        <v>0</v>
      </c>
      <c r="EZ526" s="51"/>
      <c r="FA526" s="50"/>
      <c r="FB526" s="51"/>
      <c r="FC526" s="52"/>
      <c r="FD526" s="53">
        <f t="shared" si="288"/>
        <v>0</v>
      </c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>
        <f t="shared" si="289"/>
        <v>0</v>
      </c>
      <c r="FR526" s="122"/>
      <c r="FS526" s="122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>
        <f>GF526+GH526+GJ526+GL526+GN526</f>
        <v>0</v>
      </c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>
        <f>GQ526+GS526+GU526+GW526+GY526+HA526+HC526</f>
        <v>0</v>
      </c>
      <c r="GP526" s="136"/>
      <c r="GQ526" s="140"/>
      <c r="GR526" s="51"/>
      <c r="GS526" s="50"/>
      <c r="GT526" s="51"/>
      <c r="GU526" s="50"/>
      <c r="GV526" s="129"/>
      <c r="GW526" s="50"/>
      <c r="GX526" s="51"/>
      <c r="GY526" s="50"/>
      <c r="GZ526" s="51"/>
      <c r="HA526" s="50"/>
      <c r="HB526" s="51"/>
      <c r="HC526" s="52"/>
      <c r="HD526" s="48">
        <f t="shared" si="290"/>
        <v>0</v>
      </c>
      <c r="HE526" s="136"/>
      <c r="HF526" s="140"/>
      <c r="HG526" s="51"/>
      <c r="HH526" s="50"/>
      <c r="HI526" s="51"/>
      <c r="HJ526" s="50"/>
      <c r="HK526" s="129"/>
      <c r="HL526" s="50"/>
      <c r="HM526" s="51"/>
      <c r="HN526" s="50"/>
      <c r="HO526" s="51"/>
      <c r="HP526" s="50"/>
      <c r="HQ526" s="51"/>
      <c r="HR526" s="52"/>
      <c r="HS526" s="48">
        <f t="shared" si="308"/>
        <v>0</v>
      </c>
      <c r="HT526" s="136"/>
      <c r="HU526" s="140"/>
      <c r="HV526" s="51"/>
      <c r="HW526" s="50"/>
      <c r="HX526" s="51"/>
      <c r="HY526" s="50"/>
      <c r="HZ526" s="129"/>
      <c r="IA526" s="50"/>
      <c r="IB526" s="51"/>
      <c r="IC526" s="50"/>
      <c r="ID526" s="51"/>
      <c r="IE526" s="50"/>
      <c r="IF526" s="129"/>
      <c r="IG526" s="50"/>
      <c r="IH526" s="129"/>
      <c r="II526" s="50"/>
      <c r="IJ526" s="51"/>
      <c r="IK526" s="52"/>
      <c r="IL526" s="48">
        <f t="shared" si="280"/>
        <v>0</v>
      </c>
      <c r="IM526" s="136"/>
      <c r="IN526" s="140"/>
      <c r="IO526" s="51"/>
      <c r="IP526" s="52"/>
      <c r="IQ526" s="48">
        <f t="shared" si="305"/>
        <v>0</v>
      </c>
      <c r="IR526" s="51"/>
      <c r="IS526" s="52"/>
      <c r="IT526" s="48">
        <f t="shared" si="286"/>
        <v>0</v>
      </c>
      <c r="IU526" s="136"/>
      <c r="IV526" s="140"/>
      <c r="IW526" s="51"/>
      <c r="IX526" s="50"/>
      <c r="IY526" s="129"/>
      <c r="IZ526" s="50"/>
      <c r="JA526" s="129"/>
      <c r="JB526" s="50"/>
      <c r="JC526" s="51"/>
      <c r="JD526" s="50"/>
      <c r="JE526" s="51"/>
      <c r="JF526" s="50"/>
      <c r="JG526" s="51"/>
      <c r="JH526" s="52"/>
      <c r="JI526" s="48">
        <f t="shared" si="309"/>
        <v>0</v>
      </c>
      <c r="JJ526" s="136"/>
      <c r="JK526" s="140"/>
      <c r="JL526" s="129"/>
      <c r="JM526" s="50"/>
      <c r="JN526" s="51"/>
      <c r="JO526" s="52"/>
      <c r="JP526" s="48">
        <f t="shared" si="306"/>
        <v>0</v>
      </c>
      <c r="JQ526" s="51"/>
      <c r="JR526" s="52"/>
    </row>
    <row r="527" spans="1:278" s="112" customFormat="1" ht="15" hidden="1" customHeight="1" x14ac:dyDescent="0.3">
      <c r="A527" s="27"/>
      <c r="B527" s="37">
        <v>3986</v>
      </c>
      <c r="C527" s="30" t="s">
        <v>90</v>
      </c>
      <c r="D527" s="38">
        <v>2003</v>
      </c>
      <c r="E527" s="62">
        <f t="shared" si="299"/>
        <v>0</v>
      </c>
      <c r="F527" s="47"/>
      <c r="G527" s="47"/>
      <c r="H527" s="47"/>
      <c r="I527" s="47"/>
      <c r="J527" s="48">
        <f t="shared" si="287"/>
        <v>0</v>
      </c>
      <c r="K527" s="49"/>
      <c r="L527" s="50"/>
      <c r="M527" s="51"/>
      <c r="N527" s="50"/>
      <c r="O527" s="51"/>
      <c r="P527" s="52"/>
      <c r="Q527" s="48">
        <f t="shared" si="300"/>
        <v>0</v>
      </c>
      <c r="R527" s="49"/>
      <c r="S527" s="52"/>
      <c r="T527" s="48">
        <f t="shared" si="301"/>
        <v>0</v>
      </c>
      <c r="U527" s="49"/>
      <c r="V527" s="50"/>
      <c r="W527" s="51"/>
      <c r="X527" s="52"/>
      <c r="Y527" s="53">
        <f t="shared" si="291"/>
        <v>0</v>
      </c>
      <c r="Z527" s="110"/>
      <c r="AA527" s="55"/>
      <c r="AB527" s="110"/>
      <c r="AC527" s="148"/>
      <c r="AD527" s="110"/>
      <c r="AE527" s="148"/>
      <c r="AF527" s="110"/>
      <c r="AG527" s="55"/>
      <c r="AH527" s="110"/>
      <c r="AI527" s="55"/>
      <c r="AJ527" s="110"/>
      <c r="AK527" s="55"/>
      <c r="AL527" s="110"/>
      <c r="AM527" s="55"/>
      <c r="AN527" s="110"/>
      <c r="AO527" s="88"/>
      <c r="AP527" s="95">
        <f t="shared" si="302"/>
        <v>0</v>
      </c>
      <c r="AQ527" s="109"/>
      <c r="AR527" s="92"/>
      <c r="AS527" s="89">
        <f>AU527+AW527+AY527+BA527+BC527</f>
        <v>0</v>
      </c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>
        <f t="shared" si="283"/>
        <v>0</v>
      </c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307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>
        <f>CJ527+CL527+CN527+CP527+CR527+CT527</f>
        <v>0</v>
      </c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>
        <f>CW527+CY527+DA527+DC527+DE527</f>
        <v>0</v>
      </c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>
        <f t="shared" si="303"/>
        <v>0</v>
      </c>
      <c r="DG527" s="51"/>
      <c r="DH527" s="50"/>
      <c r="DI527" s="51"/>
      <c r="DJ527" s="50"/>
      <c r="DK527" s="51"/>
      <c r="DL527" s="52"/>
      <c r="DM527" s="53">
        <f>DO527+DQ527+DS527+DU527+DW527+DY527+EA527+EC527</f>
        <v>0</v>
      </c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>
        <f>EF527+EH527+EJ527+EL527+EN527+EP527+ER527+ET527+EV527+EX527</f>
        <v>0</v>
      </c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304"/>
        <v>0</v>
      </c>
      <c r="EZ527" s="51"/>
      <c r="FA527" s="50"/>
      <c r="FB527" s="51"/>
      <c r="FC527" s="52"/>
      <c r="FD527" s="53">
        <f t="shared" si="288"/>
        <v>0</v>
      </c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>
        <f t="shared" si="289"/>
        <v>0</v>
      </c>
      <c r="FR527" s="122"/>
      <c r="FS527" s="122"/>
      <c r="FT527" s="51"/>
      <c r="FU527" s="50"/>
      <c r="FV527" s="51"/>
      <c r="FW527" s="50"/>
      <c r="FX527" s="50"/>
      <c r="FY527" s="50"/>
      <c r="FZ527" s="50"/>
      <c r="GA527" s="50"/>
      <c r="GB527" s="51"/>
      <c r="GC527" s="52"/>
      <c r="GD527" s="53">
        <f>GF527+GH527+GJ527+GL527+GN527</f>
        <v>0</v>
      </c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>
        <f>GQ527+GS527+GU527+GW527+GY527+HA527+HC527</f>
        <v>0</v>
      </c>
      <c r="GP527" s="136"/>
      <c r="GQ527" s="140"/>
      <c r="GR527" s="51"/>
      <c r="GS527" s="50"/>
      <c r="GT527" s="51"/>
      <c r="GU527" s="50"/>
      <c r="GV527" s="129"/>
      <c r="GW527" s="50"/>
      <c r="GX527" s="51"/>
      <c r="GY527" s="50"/>
      <c r="GZ527" s="51"/>
      <c r="HA527" s="50"/>
      <c r="HB527" s="51"/>
      <c r="HC527" s="52"/>
      <c r="HD527" s="48">
        <f t="shared" si="290"/>
        <v>0</v>
      </c>
      <c r="HE527" s="136"/>
      <c r="HF527" s="140"/>
      <c r="HG527" s="51"/>
      <c r="HH527" s="50"/>
      <c r="HI527" s="51"/>
      <c r="HJ527" s="50"/>
      <c r="HK527" s="129"/>
      <c r="HL527" s="50"/>
      <c r="HM527" s="51"/>
      <c r="HN527" s="50"/>
      <c r="HO527" s="51"/>
      <c r="HP527" s="50"/>
      <c r="HQ527" s="51"/>
      <c r="HR527" s="52"/>
      <c r="HS527" s="48">
        <f t="shared" si="308"/>
        <v>0</v>
      </c>
      <c r="HT527" s="136"/>
      <c r="HU527" s="140"/>
      <c r="HV527" s="51"/>
      <c r="HW527" s="50"/>
      <c r="HX527" s="51"/>
      <c r="HY527" s="50"/>
      <c r="HZ527" s="129"/>
      <c r="IA527" s="50"/>
      <c r="IB527" s="51"/>
      <c r="IC527" s="50"/>
      <c r="ID527" s="51"/>
      <c r="IE527" s="50"/>
      <c r="IF527" s="129"/>
      <c r="IG527" s="50"/>
      <c r="IH527" s="129"/>
      <c r="II527" s="50"/>
      <c r="IJ527" s="51"/>
      <c r="IK527" s="52"/>
      <c r="IL527" s="48">
        <f t="shared" si="280"/>
        <v>0</v>
      </c>
      <c r="IM527" s="136"/>
      <c r="IN527" s="140"/>
      <c r="IO527" s="51"/>
      <c r="IP527" s="52"/>
      <c r="IQ527" s="48">
        <f t="shared" si="305"/>
        <v>0</v>
      </c>
      <c r="IR527" s="51"/>
      <c r="IS527" s="52"/>
      <c r="IT527" s="48">
        <f t="shared" si="286"/>
        <v>0</v>
      </c>
      <c r="IU527" s="136"/>
      <c r="IV527" s="140"/>
      <c r="IW527" s="51"/>
      <c r="IX527" s="50"/>
      <c r="IY527" s="129"/>
      <c r="IZ527" s="50"/>
      <c r="JA527" s="129"/>
      <c r="JB527" s="50"/>
      <c r="JC527" s="51"/>
      <c r="JD527" s="50"/>
      <c r="JE527" s="51"/>
      <c r="JF527" s="50"/>
      <c r="JG527" s="51"/>
      <c r="JH527" s="52"/>
      <c r="JI527" s="48">
        <f t="shared" si="309"/>
        <v>0</v>
      </c>
      <c r="JJ527" s="136"/>
      <c r="JK527" s="140"/>
      <c r="JL527" s="129"/>
      <c r="JM527" s="50"/>
      <c r="JN527" s="51"/>
      <c r="JO527" s="52"/>
      <c r="JP527" s="48">
        <f t="shared" si="306"/>
        <v>0</v>
      </c>
      <c r="JQ527" s="51"/>
      <c r="JR527" s="52"/>
    </row>
    <row r="528" spans="1:278" s="112" customFormat="1" ht="15" hidden="1" customHeight="1" x14ac:dyDescent="0.3">
      <c r="A528" s="27"/>
      <c r="B528" s="37">
        <v>5982</v>
      </c>
      <c r="C528" s="30" t="s">
        <v>306</v>
      </c>
      <c r="D528" s="38">
        <v>2006</v>
      </c>
      <c r="E528" s="62">
        <f t="shared" si="299"/>
        <v>0</v>
      </c>
      <c r="F528" s="47"/>
      <c r="G528" s="47"/>
      <c r="H528" s="47"/>
      <c r="I528" s="47"/>
      <c r="J528" s="48">
        <f t="shared" si="287"/>
        <v>0</v>
      </c>
      <c r="K528" s="49"/>
      <c r="L528" s="50"/>
      <c r="M528" s="51"/>
      <c r="N528" s="50"/>
      <c r="O528" s="51"/>
      <c r="P528" s="52"/>
      <c r="Q528" s="48">
        <f t="shared" si="300"/>
        <v>0</v>
      </c>
      <c r="R528" s="49"/>
      <c r="S528" s="52"/>
      <c r="T528" s="48">
        <f t="shared" si="301"/>
        <v>0</v>
      </c>
      <c r="U528" s="49"/>
      <c r="V528" s="50"/>
      <c r="W528" s="51"/>
      <c r="X528" s="52"/>
      <c r="Y528" s="53">
        <f t="shared" si="291"/>
        <v>0</v>
      </c>
      <c r="Z528" s="110"/>
      <c r="AA528" s="55"/>
      <c r="AB528" s="110"/>
      <c r="AC528" s="55"/>
      <c r="AD528" s="110"/>
      <c r="AE528" s="55"/>
      <c r="AF528" s="110"/>
      <c r="AG528" s="55"/>
      <c r="AH528" s="110"/>
      <c r="AI528" s="55"/>
      <c r="AJ528" s="110"/>
      <c r="AK528" s="55"/>
      <c r="AL528" s="110"/>
      <c r="AM528" s="55"/>
      <c r="AN528" s="110"/>
      <c r="AO528" s="88"/>
      <c r="AP528" s="95">
        <f t="shared" si="302"/>
        <v>0</v>
      </c>
      <c r="AQ528" s="109"/>
      <c r="AR528" s="92"/>
      <c r="AS528" s="89">
        <f>AU528+AW528+AY528+BA528+BC528</f>
        <v>0</v>
      </c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>
        <f t="shared" si="283"/>
        <v>0</v>
      </c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307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>
        <f>CJ528+CL528+CN528+CP528+CR528+CT528</f>
        <v>0</v>
      </c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>
        <f>CW528+CY528+DA528+DC528+DE528</f>
        <v>0</v>
      </c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>
        <f t="shared" si="303"/>
        <v>0</v>
      </c>
      <c r="DG528" s="51"/>
      <c r="DH528" s="50"/>
      <c r="DI528" s="51"/>
      <c r="DJ528" s="50"/>
      <c r="DK528" s="51"/>
      <c r="DL528" s="52"/>
      <c r="DM528" s="53">
        <f>DO528+DQ528+DS528+DU528+DW528+DY528+EA528+EC528</f>
        <v>0</v>
      </c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>
        <f>EF528+EH528+EJ528+EL528+EN528+EP528+ER528+ET528+EV528+EX528</f>
        <v>0</v>
      </c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0"/>
      <c r="ET528" s="50"/>
      <c r="EU528" s="50"/>
      <c r="EV528" s="50"/>
      <c r="EW528" s="51"/>
      <c r="EX528" s="52"/>
      <c r="EY528" s="53">
        <f t="shared" si="304"/>
        <v>0</v>
      </c>
      <c r="EZ528" s="51"/>
      <c r="FA528" s="50"/>
      <c r="FB528" s="51"/>
      <c r="FC528" s="52"/>
      <c r="FD528" s="53">
        <f t="shared" si="288"/>
        <v>0</v>
      </c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>
        <f t="shared" si="289"/>
        <v>0</v>
      </c>
      <c r="FR528" s="122"/>
      <c r="FS528" s="122"/>
      <c r="FT528" s="51"/>
      <c r="FU528" s="50"/>
      <c r="FV528" s="51"/>
      <c r="FW528" s="50"/>
      <c r="FX528" s="50"/>
      <c r="FY528" s="50"/>
      <c r="FZ528" s="50"/>
      <c r="GA528" s="50"/>
      <c r="GB528" s="51"/>
      <c r="GC528" s="52"/>
      <c r="GD528" s="53">
        <f>GF528+GH528+GJ528+GL528+GN528</f>
        <v>0</v>
      </c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>
        <f>GQ528+GS528+GU528+GW528+GY528+HA528+HC528</f>
        <v>0</v>
      </c>
      <c r="GP528" s="136"/>
      <c r="GQ528" s="140"/>
      <c r="GR528" s="51"/>
      <c r="GS528" s="50"/>
      <c r="GT528" s="51"/>
      <c r="GU528" s="50"/>
      <c r="GV528" s="129"/>
      <c r="GW528" s="50"/>
      <c r="GX528" s="51"/>
      <c r="GY528" s="50"/>
      <c r="GZ528" s="51"/>
      <c r="HA528" s="50"/>
      <c r="HB528" s="51"/>
      <c r="HC528" s="52"/>
      <c r="HD528" s="48">
        <f t="shared" si="290"/>
        <v>0</v>
      </c>
      <c r="HE528" s="136"/>
      <c r="HF528" s="140"/>
      <c r="HG528" s="51"/>
      <c r="HH528" s="50"/>
      <c r="HI528" s="51"/>
      <c r="HJ528" s="50"/>
      <c r="HK528" s="129"/>
      <c r="HL528" s="50"/>
      <c r="HM528" s="51"/>
      <c r="HN528" s="50"/>
      <c r="HO528" s="51"/>
      <c r="HP528" s="50"/>
      <c r="HQ528" s="51"/>
      <c r="HR528" s="52"/>
      <c r="HS528" s="48">
        <f t="shared" si="308"/>
        <v>0</v>
      </c>
      <c r="HT528" s="136"/>
      <c r="HU528" s="140"/>
      <c r="HV528" s="51"/>
      <c r="HW528" s="50"/>
      <c r="HX528" s="51"/>
      <c r="HY528" s="50"/>
      <c r="HZ528" s="129"/>
      <c r="IA528" s="50"/>
      <c r="IB528" s="51"/>
      <c r="IC528" s="50"/>
      <c r="ID528" s="51"/>
      <c r="IE528" s="50"/>
      <c r="IF528" s="129"/>
      <c r="IG528" s="50"/>
      <c r="IH528" s="129"/>
      <c r="II528" s="50"/>
      <c r="IJ528" s="51"/>
      <c r="IK528" s="52"/>
      <c r="IL528" s="48">
        <f t="shared" si="280"/>
        <v>0</v>
      </c>
      <c r="IM528" s="136"/>
      <c r="IN528" s="140"/>
      <c r="IO528" s="51"/>
      <c r="IP528" s="52"/>
      <c r="IQ528" s="48">
        <f t="shared" si="305"/>
        <v>0</v>
      </c>
      <c r="IR528" s="51"/>
      <c r="IS528" s="52"/>
      <c r="IT528" s="48">
        <f t="shared" si="286"/>
        <v>0</v>
      </c>
      <c r="IU528" s="136"/>
      <c r="IV528" s="140"/>
      <c r="IW528" s="51"/>
      <c r="IX528" s="50"/>
      <c r="IY528" s="129"/>
      <c r="IZ528" s="50"/>
      <c r="JA528" s="129"/>
      <c r="JB528" s="50"/>
      <c r="JC528" s="51"/>
      <c r="JD528" s="50"/>
      <c r="JE528" s="51"/>
      <c r="JF528" s="50"/>
      <c r="JG528" s="51"/>
      <c r="JH528" s="52"/>
      <c r="JI528" s="48">
        <f t="shared" si="309"/>
        <v>0</v>
      </c>
      <c r="JJ528" s="136"/>
      <c r="JK528" s="140"/>
      <c r="JL528" s="129"/>
      <c r="JM528" s="50"/>
      <c r="JN528" s="51"/>
      <c r="JO528" s="52"/>
      <c r="JP528" s="48">
        <f t="shared" si="306"/>
        <v>0</v>
      </c>
      <c r="JQ528" s="51"/>
      <c r="JR528" s="52"/>
    </row>
    <row r="529" spans="1:278" s="112" customFormat="1" ht="15" hidden="1" customHeight="1" x14ac:dyDescent="0.3">
      <c r="A529" s="27"/>
      <c r="B529" s="37">
        <v>7464</v>
      </c>
      <c r="C529" s="30" t="s">
        <v>188</v>
      </c>
      <c r="D529" s="38">
        <v>2007</v>
      </c>
      <c r="E529" s="62">
        <f t="shared" si="299"/>
        <v>0</v>
      </c>
      <c r="F529" s="47"/>
      <c r="G529" s="47"/>
      <c r="H529" s="47"/>
      <c r="I529" s="47"/>
      <c r="J529" s="48">
        <f t="shared" si="287"/>
        <v>0</v>
      </c>
      <c r="K529" s="49"/>
      <c r="L529" s="50"/>
      <c r="M529" s="51"/>
      <c r="N529" s="50"/>
      <c r="O529" s="51"/>
      <c r="P529" s="52"/>
      <c r="Q529" s="48">
        <f t="shared" si="300"/>
        <v>0</v>
      </c>
      <c r="R529" s="49"/>
      <c r="S529" s="52"/>
      <c r="T529" s="48">
        <f t="shared" si="301"/>
        <v>0</v>
      </c>
      <c r="U529" s="49"/>
      <c r="V529" s="50"/>
      <c r="W529" s="51"/>
      <c r="X529" s="52"/>
      <c r="Y529" s="53">
        <f t="shared" si="291"/>
        <v>0</v>
      </c>
      <c r="Z529" s="110"/>
      <c r="AA529" s="55"/>
      <c r="AB529" s="110"/>
      <c r="AC529" s="55"/>
      <c r="AD529" s="110"/>
      <c r="AE529" s="55"/>
      <c r="AF529" s="110"/>
      <c r="AG529" s="55"/>
      <c r="AH529" s="110"/>
      <c r="AI529" s="55"/>
      <c r="AJ529" s="110"/>
      <c r="AK529" s="55"/>
      <c r="AL529" s="110"/>
      <c r="AM529" s="55"/>
      <c r="AN529" s="110"/>
      <c r="AO529" s="88"/>
      <c r="AP529" s="95">
        <f t="shared" si="302"/>
        <v>0</v>
      </c>
      <c r="AQ529" s="109"/>
      <c r="AR529" s="92"/>
      <c r="AS529" s="89"/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>
        <f t="shared" si="283"/>
        <v>0</v>
      </c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307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/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/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>
        <f t="shared" si="303"/>
        <v>0</v>
      </c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304"/>
        <v>0</v>
      </c>
      <c r="EZ529" s="51"/>
      <c r="FA529" s="50"/>
      <c r="FB529" s="51"/>
      <c r="FC529" s="52"/>
      <c r="FD529" s="53">
        <f t="shared" si="288"/>
        <v>0</v>
      </c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>
        <f t="shared" si="289"/>
        <v>0</v>
      </c>
      <c r="FR529" s="153"/>
      <c r="FS529" s="150"/>
      <c r="FT529" s="51"/>
      <c r="FU529" s="50"/>
      <c r="FV529" s="51"/>
      <c r="FW529" s="50"/>
      <c r="FX529" s="51"/>
      <c r="FY529" s="50"/>
      <c r="FZ529" s="51"/>
      <c r="GA529" s="50"/>
      <c r="GB529" s="51"/>
      <c r="GC529" s="52"/>
      <c r="GD529" s="53"/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/>
      <c r="GP529" s="136"/>
      <c r="GQ529" s="140"/>
      <c r="GR529" s="51"/>
      <c r="GS529" s="50"/>
      <c r="GT529" s="51"/>
      <c r="GU529" s="50"/>
      <c r="GV529" s="129"/>
      <c r="GW529" s="50"/>
      <c r="GX529" s="51"/>
      <c r="GY529" s="50"/>
      <c r="GZ529" s="51"/>
      <c r="HA529" s="50"/>
      <c r="HB529" s="51"/>
      <c r="HC529" s="52"/>
      <c r="HD529" s="48">
        <f t="shared" si="290"/>
        <v>0</v>
      </c>
      <c r="HE529" s="136"/>
      <c r="HF529" s="140"/>
      <c r="HG529" s="51"/>
      <c r="HH529" s="50"/>
      <c r="HI529" s="51"/>
      <c r="HJ529" s="50"/>
      <c r="HK529" s="129"/>
      <c r="HL529" s="50"/>
      <c r="HM529" s="51"/>
      <c r="HN529" s="50"/>
      <c r="HO529" s="51"/>
      <c r="HP529" s="50"/>
      <c r="HQ529" s="51"/>
      <c r="HR529" s="52"/>
      <c r="HS529" s="48">
        <f t="shared" si="308"/>
        <v>0</v>
      </c>
      <c r="HT529" s="136"/>
      <c r="HU529" s="140"/>
      <c r="HV529" s="51"/>
      <c r="HW529" s="50"/>
      <c r="HX529" s="51"/>
      <c r="HY529" s="50"/>
      <c r="HZ529" s="129"/>
      <c r="IA529" s="50"/>
      <c r="IB529" s="51"/>
      <c r="IC529" s="50"/>
      <c r="ID529" s="51"/>
      <c r="IE529" s="50"/>
      <c r="IF529" s="129"/>
      <c r="IG529" s="50"/>
      <c r="IH529" s="129"/>
      <c r="II529" s="50"/>
      <c r="IJ529" s="51"/>
      <c r="IK529" s="52"/>
      <c r="IL529" s="48">
        <f t="shared" si="280"/>
        <v>0</v>
      </c>
      <c r="IM529" s="136"/>
      <c r="IN529" s="140"/>
      <c r="IO529" s="51"/>
      <c r="IP529" s="52"/>
      <c r="IQ529" s="48">
        <f t="shared" si="305"/>
        <v>0</v>
      </c>
      <c r="IR529" s="51"/>
      <c r="IS529" s="52"/>
      <c r="IT529" s="48">
        <f t="shared" si="286"/>
        <v>0</v>
      </c>
      <c r="IU529" s="136"/>
      <c r="IV529" s="140"/>
      <c r="IW529" s="51"/>
      <c r="IX529" s="50"/>
      <c r="IY529" s="129"/>
      <c r="IZ529" s="50"/>
      <c r="JA529" s="129"/>
      <c r="JB529" s="50"/>
      <c r="JC529" s="51"/>
      <c r="JD529" s="50"/>
      <c r="JE529" s="51"/>
      <c r="JF529" s="50"/>
      <c r="JG529" s="51"/>
      <c r="JH529" s="52"/>
      <c r="JI529" s="48">
        <f t="shared" si="309"/>
        <v>0</v>
      </c>
      <c r="JJ529" s="136"/>
      <c r="JK529" s="140"/>
      <c r="JL529" s="129"/>
      <c r="JM529" s="50"/>
      <c r="JN529" s="51"/>
      <c r="JO529" s="52"/>
      <c r="JP529" s="48">
        <f t="shared" si="306"/>
        <v>0</v>
      </c>
      <c r="JQ529" s="51"/>
      <c r="JR529" s="52"/>
    </row>
    <row r="530" spans="1:278" s="112" customFormat="1" ht="15" hidden="1" customHeight="1" x14ac:dyDescent="0.3">
      <c r="A530" s="27"/>
      <c r="B530" s="37">
        <v>5763</v>
      </c>
      <c r="C530" s="30" t="s">
        <v>213</v>
      </c>
      <c r="D530" s="38">
        <v>2007</v>
      </c>
      <c r="E530" s="62">
        <f t="shared" si="299"/>
        <v>0</v>
      </c>
      <c r="F530" s="47"/>
      <c r="G530" s="47"/>
      <c r="H530" s="47"/>
      <c r="I530" s="47"/>
      <c r="J530" s="48">
        <f t="shared" si="287"/>
        <v>0</v>
      </c>
      <c r="K530" s="49"/>
      <c r="L530" s="50"/>
      <c r="M530" s="51"/>
      <c r="N530" s="50"/>
      <c r="O530" s="51"/>
      <c r="P530" s="52"/>
      <c r="Q530" s="48">
        <f t="shared" si="300"/>
        <v>0</v>
      </c>
      <c r="R530" s="49"/>
      <c r="S530" s="52"/>
      <c r="T530" s="48">
        <f t="shared" si="301"/>
        <v>0</v>
      </c>
      <c r="U530" s="49"/>
      <c r="V530" s="50"/>
      <c r="W530" s="51"/>
      <c r="X530" s="52"/>
      <c r="Y530" s="53">
        <f t="shared" si="291"/>
        <v>0</v>
      </c>
      <c r="Z530" s="110"/>
      <c r="AA530" s="55"/>
      <c r="AB530" s="110"/>
      <c r="AC530" s="55"/>
      <c r="AD530" s="110"/>
      <c r="AE530" s="55"/>
      <c r="AF530" s="110"/>
      <c r="AG530" s="55"/>
      <c r="AH530" s="110"/>
      <c r="AI530" s="55"/>
      <c r="AJ530" s="110"/>
      <c r="AK530" s="55"/>
      <c r="AL530" s="110"/>
      <c r="AM530" s="55"/>
      <c r="AN530" s="110"/>
      <c r="AO530" s="88"/>
      <c r="AP530" s="95">
        <f t="shared" si="302"/>
        <v>0</v>
      </c>
      <c r="AQ530" s="109"/>
      <c r="AR530" s="92"/>
      <c r="AS530" s="89"/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>
        <f t="shared" si="283"/>
        <v>0</v>
      </c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307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/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/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>
        <f t="shared" si="303"/>
        <v>0</v>
      </c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304"/>
        <v>0</v>
      </c>
      <c r="EZ530" s="51"/>
      <c r="FA530" s="50"/>
      <c r="FB530" s="51"/>
      <c r="FC530" s="52"/>
      <c r="FD530" s="53">
        <f t="shared" si="288"/>
        <v>0</v>
      </c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>
        <f t="shared" si="289"/>
        <v>0</v>
      </c>
      <c r="FR530" s="153"/>
      <c r="FS530" s="150"/>
      <c r="FT530" s="51"/>
      <c r="FU530" s="50"/>
      <c r="FV530" s="51"/>
      <c r="FW530" s="50"/>
      <c r="FX530" s="51"/>
      <c r="FY530" s="50"/>
      <c r="FZ530" s="51"/>
      <c r="GA530" s="50"/>
      <c r="GB530" s="51"/>
      <c r="GC530" s="52"/>
      <c r="GD530" s="53"/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/>
      <c r="GP530" s="136"/>
      <c r="GQ530" s="140"/>
      <c r="GR530" s="51"/>
      <c r="GS530" s="50"/>
      <c r="GT530" s="51"/>
      <c r="GU530" s="50"/>
      <c r="GV530" s="129"/>
      <c r="GW530" s="50"/>
      <c r="GX530" s="51"/>
      <c r="GY530" s="50"/>
      <c r="GZ530" s="51"/>
      <c r="HA530" s="50"/>
      <c r="HB530" s="51"/>
      <c r="HC530" s="52"/>
      <c r="HD530" s="48">
        <f t="shared" si="290"/>
        <v>0</v>
      </c>
      <c r="HE530" s="136"/>
      <c r="HF530" s="140"/>
      <c r="HG530" s="51"/>
      <c r="HH530" s="50"/>
      <c r="HI530" s="51"/>
      <c r="HJ530" s="50"/>
      <c r="HK530" s="129"/>
      <c r="HL530" s="50"/>
      <c r="HM530" s="51"/>
      <c r="HN530" s="50"/>
      <c r="HO530" s="51"/>
      <c r="HP530" s="50"/>
      <c r="HQ530" s="51"/>
      <c r="HR530" s="52"/>
      <c r="HS530" s="48">
        <f t="shared" si="308"/>
        <v>0</v>
      </c>
      <c r="HT530" s="136"/>
      <c r="HU530" s="140"/>
      <c r="HV530" s="51"/>
      <c r="HW530" s="50"/>
      <c r="HX530" s="51"/>
      <c r="HY530" s="50"/>
      <c r="HZ530" s="129"/>
      <c r="IA530" s="50"/>
      <c r="IB530" s="51"/>
      <c r="IC530" s="50"/>
      <c r="ID530" s="51"/>
      <c r="IE530" s="50"/>
      <c r="IF530" s="129"/>
      <c r="IG530" s="50"/>
      <c r="IH530" s="129"/>
      <c r="II530" s="50"/>
      <c r="IJ530" s="51"/>
      <c r="IK530" s="52"/>
      <c r="IL530" s="48">
        <f t="shared" si="280"/>
        <v>0</v>
      </c>
      <c r="IM530" s="136"/>
      <c r="IN530" s="140"/>
      <c r="IO530" s="51"/>
      <c r="IP530" s="52"/>
      <c r="IQ530" s="48">
        <f t="shared" si="305"/>
        <v>0</v>
      </c>
      <c r="IR530" s="51"/>
      <c r="IS530" s="52"/>
      <c r="IT530" s="48">
        <f t="shared" si="286"/>
        <v>0</v>
      </c>
      <c r="IU530" s="136"/>
      <c r="IV530" s="140"/>
      <c r="IW530" s="51"/>
      <c r="IX530" s="50"/>
      <c r="IY530" s="129"/>
      <c r="IZ530" s="50"/>
      <c r="JA530" s="129"/>
      <c r="JB530" s="50"/>
      <c r="JC530" s="51"/>
      <c r="JD530" s="50"/>
      <c r="JE530" s="51"/>
      <c r="JF530" s="50"/>
      <c r="JG530" s="51"/>
      <c r="JH530" s="52"/>
      <c r="JI530" s="48">
        <f t="shared" si="309"/>
        <v>0</v>
      </c>
      <c r="JJ530" s="136"/>
      <c r="JK530" s="140"/>
      <c r="JL530" s="129"/>
      <c r="JM530" s="50"/>
      <c r="JN530" s="51"/>
      <c r="JO530" s="52"/>
      <c r="JP530" s="48">
        <f t="shared" si="306"/>
        <v>0</v>
      </c>
      <c r="JQ530" s="51"/>
      <c r="JR530" s="52"/>
    </row>
    <row r="531" spans="1:278" s="112" customFormat="1" ht="15" hidden="1" customHeight="1" x14ac:dyDescent="0.3">
      <c r="A531" s="27"/>
      <c r="B531" s="37">
        <v>4092</v>
      </c>
      <c r="C531" s="30" t="s">
        <v>111</v>
      </c>
      <c r="D531" s="39">
        <v>2003</v>
      </c>
      <c r="E531" s="62">
        <f t="shared" si="299"/>
        <v>0</v>
      </c>
      <c r="F531" s="47"/>
      <c r="G531" s="47"/>
      <c r="H531" s="47"/>
      <c r="I531" s="47"/>
      <c r="J531" s="48">
        <f t="shared" si="287"/>
        <v>0</v>
      </c>
      <c r="K531" s="49"/>
      <c r="L531" s="50"/>
      <c r="M531" s="51"/>
      <c r="N531" s="50"/>
      <c r="O531" s="51"/>
      <c r="P531" s="52"/>
      <c r="Q531" s="48">
        <f t="shared" si="300"/>
        <v>0</v>
      </c>
      <c r="R531" s="49"/>
      <c r="S531" s="52"/>
      <c r="T531" s="48">
        <f t="shared" si="301"/>
        <v>0</v>
      </c>
      <c r="U531" s="49"/>
      <c r="V531" s="50"/>
      <c r="W531" s="51"/>
      <c r="X531" s="52"/>
      <c r="Y531" s="53">
        <f t="shared" si="291"/>
        <v>0</v>
      </c>
      <c r="Z531" s="110"/>
      <c r="AA531" s="55"/>
      <c r="AB531" s="110"/>
      <c r="AC531" s="55"/>
      <c r="AD531" s="110"/>
      <c r="AE531" s="55"/>
      <c r="AF531" s="117"/>
      <c r="AG531" s="55"/>
      <c r="AH531" s="117"/>
      <c r="AI531" s="55"/>
      <c r="AJ531" s="110"/>
      <c r="AK531" s="55"/>
      <c r="AL531" s="110"/>
      <c r="AM531" s="55"/>
      <c r="AN531" s="110"/>
      <c r="AO531" s="88"/>
      <c r="AP531" s="95">
        <f t="shared" si="302"/>
        <v>0</v>
      </c>
      <c r="AQ531" s="109"/>
      <c r="AR531" s="92"/>
      <c r="AS531" s="89">
        <f>AU531+AW531+AY531+BA531+BC531</f>
        <v>0</v>
      </c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>
        <f t="shared" si="283"/>
        <v>0</v>
      </c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307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>
        <f>CJ531+CL531+CN531+CP531+CR531+CT531</f>
        <v>0</v>
      </c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>
        <f>CW531+CY531+DA531+DC531+DE531</f>
        <v>0</v>
      </c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>
        <f t="shared" si="303"/>
        <v>0</v>
      </c>
      <c r="DG531" s="51"/>
      <c r="DH531" s="50"/>
      <c r="DI531" s="51"/>
      <c r="DJ531" s="50"/>
      <c r="DK531" s="51"/>
      <c r="DL531" s="52"/>
      <c r="DM531" s="53">
        <f>DO531+DQ531+DS531+DU531+DW531+DY531+EA531+EC531</f>
        <v>0</v>
      </c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>
        <f>EF531+EH531+EJ531+EL531+EN531+EP531+ER531+ET531+EV531+EX531</f>
        <v>0</v>
      </c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304"/>
        <v>0</v>
      </c>
      <c r="EZ531" s="51"/>
      <c r="FA531" s="50"/>
      <c r="FB531" s="51"/>
      <c r="FC531" s="52"/>
      <c r="FD531" s="53">
        <f t="shared" si="288"/>
        <v>0</v>
      </c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>
        <f t="shared" si="289"/>
        <v>0</v>
      </c>
      <c r="FR531" s="122"/>
      <c r="FS531" s="122"/>
      <c r="FT531" s="51"/>
      <c r="FU531" s="50"/>
      <c r="FV531" s="51"/>
      <c r="FW531" s="50"/>
      <c r="FX531" s="50"/>
      <c r="FY531" s="50"/>
      <c r="FZ531" s="50"/>
      <c r="GA531" s="50"/>
      <c r="GB531" s="51"/>
      <c r="GC531" s="52"/>
      <c r="GD531" s="53">
        <f>GF531+GH531+GJ531+GL531+GN531</f>
        <v>0</v>
      </c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>
        <f>GQ531+GS531+GU531+GW531+GY531+HA531+HC531</f>
        <v>0</v>
      </c>
      <c r="GP531" s="136"/>
      <c r="GQ531" s="140"/>
      <c r="GR531" s="51"/>
      <c r="GS531" s="50"/>
      <c r="GT531" s="51"/>
      <c r="GU531" s="50"/>
      <c r="GV531" s="129"/>
      <c r="GW531" s="50"/>
      <c r="GX531" s="51"/>
      <c r="GY531" s="50"/>
      <c r="GZ531" s="51"/>
      <c r="HA531" s="50"/>
      <c r="HB531" s="51"/>
      <c r="HC531" s="52"/>
      <c r="HD531" s="48">
        <f t="shared" si="290"/>
        <v>0</v>
      </c>
      <c r="HE531" s="136"/>
      <c r="HF531" s="140"/>
      <c r="HG531" s="51"/>
      <c r="HH531" s="50"/>
      <c r="HI531" s="51"/>
      <c r="HJ531" s="50"/>
      <c r="HK531" s="129"/>
      <c r="HL531" s="50"/>
      <c r="HM531" s="51"/>
      <c r="HN531" s="50"/>
      <c r="HO531" s="51"/>
      <c r="HP531" s="50"/>
      <c r="HQ531" s="51"/>
      <c r="HR531" s="52"/>
      <c r="HS531" s="48">
        <f t="shared" si="308"/>
        <v>0</v>
      </c>
      <c r="HT531" s="136"/>
      <c r="HU531" s="140"/>
      <c r="HV531" s="51"/>
      <c r="HW531" s="50"/>
      <c r="HX531" s="51"/>
      <c r="HY531" s="50"/>
      <c r="HZ531" s="129"/>
      <c r="IA531" s="50"/>
      <c r="IB531" s="51"/>
      <c r="IC531" s="50"/>
      <c r="ID531" s="51"/>
      <c r="IE531" s="50"/>
      <c r="IF531" s="129"/>
      <c r="IG531" s="50"/>
      <c r="IH531" s="129"/>
      <c r="II531" s="50"/>
      <c r="IJ531" s="51"/>
      <c r="IK531" s="52"/>
      <c r="IL531" s="48">
        <f t="shared" ref="IL531:IL566" si="310">IN531+IP531</f>
        <v>0</v>
      </c>
      <c r="IM531" s="136"/>
      <c r="IN531" s="140"/>
      <c r="IO531" s="51"/>
      <c r="IP531" s="52"/>
      <c r="IQ531" s="48">
        <f t="shared" si="305"/>
        <v>0</v>
      </c>
      <c r="IR531" s="51"/>
      <c r="IS531" s="52"/>
      <c r="IT531" s="48">
        <f t="shared" si="286"/>
        <v>0</v>
      </c>
      <c r="IU531" s="136"/>
      <c r="IV531" s="140"/>
      <c r="IW531" s="51"/>
      <c r="IX531" s="50"/>
      <c r="IY531" s="129"/>
      <c r="IZ531" s="50"/>
      <c r="JA531" s="129"/>
      <c r="JB531" s="50"/>
      <c r="JC531" s="51"/>
      <c r="JD531" s="50"/>
      <c r="JE531" s="51"/>
      <c r="JF531" s="50"/>
      <c r="JG531" s="51"/>
      <c r="JH531" s="52"/>
      <c r="JI531" s="48">
        <f t="shared" si="309"/>
        <v>0</v>
      </c>
      <c r="JJ531" s="136"/>
      <c r="JK531" s="140"/>
      <c r="JL531" s="129"/>
      <c r="JM531" s="50"/>
      <c r="JN531" s="51"/>
      <c r="JO531" s="52"/>
      <c r="JP531" s="48">
        <f t="shared" si="306"/>
        <v>0</v>
      </c>
      <c r="JQ531" s="51"/>
      <c r="JR531" s="52"/>
    </row>
    <row r="532" spans="1:278" s="112" customFormat="1" ht="15" hidden="1" customHeight="1" x14ac:dyDescent="0.3">
      <c r="A532" s="27"/>
      <c r="B532" s="37">
        <v>5967</v>
      </c>
      <c r="C532" s="30" t="s">
        <v>178</v>
      </c>
      <c r="D532" s="38">
        <v>2007</v>
      </c>
      <c r="E532" s="62">
        <f t="shared" si="299"/>
        <v>0</v>
      </c>
      <c r="F532" s="47"/>
      <c r="G532" s="47"/>
      <c r="H532" s="47"/>
      <c r="I532" s="47"/>
      <c r="J532" s="48">
        <f t="shared" si="287"/>
        <v>0</v>
      </c>
      <c r="K532" s="49"/>
      <c r="L532" s="50"/>
      <c r="M532" s="51"/>
      <c r="N532" s="50"/>
      <c r="O532" s="51"/>
      <c r="P532" s="52"/>
      <c r="Q532" s="48">
        <f t="shared" si="300"/>
        <v>0</v>
      </c>
      <c r="R532" s="49"/>
      <c r="S532" s="52"/>
      <c r="T532" s="48">
        <f t="shared" si="301"/>
        <v>0</v>
      </c>
      <c r="U532" s="49"/>
      <c r="V532" s="50"/>
      <c r="W532" s="51"/>
      <c r="X532" s="52"/>
      <c r="Y532" s="53">
        <f t="shared" si="291"/>
        <v>0</v>
      </c>
      <c r="Z532" s="110"/>
      <c r="AA532" s="55"/>
      <c r="AB532" s="110"/>
      <c r="AC532" s="55"/>
      <c r="AD532" s="110"/>
      <c r="AE532" s="55"/>
      <c r="AF532" s="110"/>
      <c r="AG532" s="55"/>
      <c r="AH532" s="110"/>
      <c r="AI532" s="55"/>
      <c r="AJ532" s="110"/>
      <c r="AK532" s="55"/>
      <c r="AL532" s="117"/>
      <c r="AM532" s="55"/>
      <c r="AN532" s="110"/>
      <c r="AO532" s="88"/>
      <c r="AP532" s="95">
        <f t="shared" si="302"/>
        <v>0</v>
      </c>
      <c r="AQ532" s="109"/>
      <c r="AR532" s="92"/>
      <c r="AS532" s="89"/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>
        <f t="shared" si="283"/>
        <v>0</v>
      </c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307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/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/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>
        <f t="shared" si="303"/>
        <v>0</v>
      </c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304"/>
        <v>0</v>
      </c>
      <c r="EZ532" s="51"/>
      <c r="FA532" s="50"/>
      <c r="FB532" s="51"/>
      <c r="FC532" s="52"/>
      <c r="FD532" s="53">
        <f t="shared" si="288"/>
        <v>0</v>
      </c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>
        <f t="shared" si="289"/>
        <v>0</v>
      </c>
      <c r="FR532" s="153"/>
      <c r="FS532" s="150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/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/>
      <c r="GP532" s="136"/>
      <c r="GQ532" s="140"/>
      <c r="GR532" s="51"/>
      <c r="GS532" s="50"/>
      <c r="GT532" s="51"/>
      <c r="GU532" s="50"/>
      <c r="GV532" s="129"/>
      <c r="GW532" s="50"/>
      <c r="GX532" s="51"/>
      <c r="GY532" s="50"/>
      <c r="GZ532" s="51"/>
      <c r="HA532" s="50"/>
      <c r="HB532" s="51"/>
      <c r="HC532" s="52"/>
      <c r="HD532" s="48">
        <f t="shared" si="290"/>
        <v>0</v>
      </c>
      <c r="HE532" s="136"/>
      <c r="HF532" s="140"/>
      <c r="HG532" s="51"/>
      <c r="HH532" s="50"/>
      <c r="HI532" s="51"/>
      <c r="HJ532" s="50"/>
      <c r="HK532" s="129"/>
      <c r="HL532" s="50"/>
      <c r="HM532" s="51"/>
      <c r="HN532" s="50"/>
      <c r="HO532" s="51"/>
      <c r="HP532" s="50"/>
      <c r="HQ532" s="51"/>
      <c r="HR532" s="52"/>
      <c r="HS532" s="48">
        <f t="shared" si="308"/>
        <v>0</v>
      </c>
      <c r="HT532" s="136"/>
      <c r="HU532" s="140"/>
      <c r="HV532" s="51"/>
      <c r="HW532" s="50"/>
      <c r="HX532" s="51"/>
      <c r="HY532" s="50"/>
      <c r="HZ532" s="129"/>
      <c r="IA532" s="50"/>
      <c r="IB532" s="51"/>
      <c r="IC532" s="50"/>
      <c r="ID532" s="51"/>
      <c r="IE532" s="50"/>
      <c r="IF532" s="129"/>
      <c r="IG532" s="50"/>
      <c r="IH532" s="129"/>
      <c r="II532" s="50"/>
      <c r="IJ532" s="51"/>
      <c r="IK532" s="52"/>
      <c r="IL532" s="48">
        <f t="shared" si="310"/>
        <v>0</v>
      </c>
      <c r="IM532" s="136"/>
      <c r="IN532" s="140"/>
      <c r="IO532" s="51"/>
      <c r="IP532" s="52"/>
      <c r="IQ532" s="48">
        <f t="shared" si="305"/>
        <v>0</v>
      </c>
      <c r="IR532" s="51"/>
      <c r="IS532" s="52"/>
      <c r="IT532" s="48">
        <f t="shared" si="286"/>
        <v>0</v>
      </c>
      <c r="IU532" s="136"/>
      <c r="IV532" s="140"/>
      <c r="IW532" s="51"/>
      <c r="IX532" s="50"/>
      <c r="IY532" s="129"/>
      <c r="IZ532" s="50"/>
      <c r="JA532" s="129"/>
      <c r="JB532" s="50"/>
      <c r="JC532" s="51"/>
      <c r="JD532" s="50"/>
      <c r="JE532" s="51"/>
      <c r="JF532" s="50"/>
      <c r="JG532" s="51"/>
      <c r="JH532" s="52"/>
      <c r="JI532" s="48">
        <f t="shared" si="309"/>
        <v>0</v>
      </c>
      <c r="JJ532" s="136"/>
      <c r="JK532" s="140"/>
      <c r="JL532" s="129"/>
      <c r="JM532" s="50"/>
      <c r="JN532" s="51"/>
      <c r="JO532" s="52"/>
      <c r="JP532" s="48">
        <f t="shared" si="306"/>
        <v>0</v>
      </c>
      <c r="JQ532" s="51"/>
      <c r="JR532" s="52"/>
    </row>
    <row r="533" spans="1:278" s="112" customFormat="1" ht="15" hidden="1" customHeight="1" x14ac:dyDescent="0.3">
      <c r="A533" s="27"/>
      <c r="B533" s="37">
        <v>6312</v>
      </c>
      <c r="C533" s="30" t="s">
        <v>313</v>
      </c>
      <c r="D533" s="38">
        <v>2006</v>
      </c>
      <c r="E533" s="62">
        <f t="shared" si="299"/>
        <v>0</v>
      </c>
      <c r="F533" s="47"/>
      <c r="G533" s="47"/>
      <c r="H533" s="47"/>
      <c r="I533" s="47"/>
      <c r="J533" s="48">
        <f t="shared" si="287"/>
        <v>0</v>
      </c>
      <c r="K533" s="49"/>
      <c r="L533" s="50"/>
      <c r="M533" s="51"/>
      <c r="N533" s="50"/>
      <c r="O533" s="51"/>
      <c r="P533" s="52"/>
      <c r="Q533" s="48">
        <f t="shared" si="300"/>
        <v>0</v>
      </c>
      <c r="R533" s="49"/>
      <c r="S533" s="52"/>
      <c r="T533" s="48">
        <f t="shared" si="301"/>
        <v>0</v>
      </c>
      <c r="U533" s="49"/>
      <c r="V533" s="50"/>
      <c r="W533" s="51"/>
      <c r="X533" s="52"/>
      <c r="Y533" s="53">
        <f t="shared" si="291"/>
        <v>0</v>
      </c>
      <c r="Z533" s="110"/>
      <c r="AA533" s="55"/>
      <c r="AB533" s="110"/>
      <c r="AC533" s="55"/>
      <c r="AD533" s="110"/>
      <c r="AE533" s="55"/>
      <c r="AF533" s="110"/>
      <c r="AG533" s="55"/>
      <c r="AH533" s="110"/>
      <c r="AI533" s="55"/>
      <c r="AJ533" s="110"/>
      <c r="AK533" s="55"/>
      <c r="AL533" s="110"/>
      <c r="AM533" s="55"/>
      <c r="AN533" s="110"/>
      <c r="AO533" s="88"/>
      <c r="AP533" s="95">
        <f t="shared" si="302"/>
        <v>0</v>
      </c>
      <c r="AQ533" s="109"/>
      <c r="AR533" s="92"/>
      <c r="AS533" s="89">
        <f>AU533+AW533+AY533+BA533+BC533</f>
        <v>0</v>
      </c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>
        <f t="shared" si="283"/>
        <v>0</v>
      </c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307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>
        <f>CJ533+CL533+CN533+CP533+CR533+CT533</f>
        <v>0</v>
      </c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>
        <f>CW533+CY533+DA533+DC533+DE533</f>
        <v>0</v>
      </c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>
        <f t="shared" si="303"/>
        <v>0</v>
      </c>
      <c r="DG533" s="51"/>
      <c r="DH533" s="50"/>
      <c r="DI533" s="51"/>
      <c r="DJ533" s="50"/>
      <c r="DK533" s="51"/>
      <c r="DL533" s="52"/>
      <c r="DM533" s="53">
        <f>DO533+DQ533+DS533+DU533+DW533+DY533+EA533+EC533</f>
        <v>0</v>
      </c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>
        <f>EF533+EH533+EJ533+EL533+EN533+EP533+ER533+ET533+EV533+EX533</f>
        <v>0</v>
      </c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304"/>
        <v>0</v>
      </c>
      <c r="EZ533" s="51"/>
      <c r="FA533" s="50"/>
      <c r="FB533" s="51"/>
      <c r="FC533" s="52"/>
      <c r="FD533" s="53">
        <f t="shared" si="288"/>
        <v>0</v>
      </c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>
        <f t="shared" si="289"/>
        <v>0</v>
      </c>
      <c r="FR533" s="122"/>
      <c r="FS533" s="122"/>
      <c r="FT533" s="51"/>
      <c r="FU533" s="50"/>
      <c r="FV533" s="51"/>
      <c r="FW533" s="50"/>
      <c r="FX533" s="50"/>
      <c r="FY533" s="50"/>
      <c r="FZ533" s="50"/>
      <c r="GA533" s="50"/>
      <c r="GB533" s="51"/>
      <c r="GC533" s="52"/>
      <c r="GD533" s="53">
        <f>GF533+GH533+GJ533+GL533+GN533</f>
        <v>0</v>
      </c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>
        <f>GQ533+GS533+GU533+GW533+GY533+HA533+HC533</f>
        <v>0</v>
      </c>
      <c r="GP533" s="136"/>
      <c r="GQ533" s="140"/>
      <c r="GR533" s="51"/>
      <c r="GS533" s="50"/>
      <c r="GT533" s="51"/>
      <c r="GU533" s="50"/>
      <c r="GV533" s="129"/>
      <c r="GW533" s="50"/>
      <c r="GX533" s="51"/>
      <c r="GY533" s="50"/>
      <c r="GZ533" s="51"/>
      <c r="HA533" s="50"/>
      <c r="HB533" s="51"/>
      <c r="HC533" s="52"/>
      <c r="HD533" s="48">
        <f t="shared" si="290"/>
        <v>0</v>
      </c>
      <c r="HE533" s="136"/>
      <c r="HF533" s="140"/>
      <c r="HG533" s="51"/>
      <c r="HH533" s="50"/>
      <c r="HI533" s="51"/>
      <c r="HJ533" s="50"/>
      <c r="HK533" s="129"/>
      <c r="HL533" s="50"/>
      <c r="HM533" s="51"/>
      <c r="HN533" s="50"/>
      <c r="HO533" s="51"/>
      <c r="HP533" s="50"/>
      <c r="HQ533" s="51"/>
      <c r="HR533" s="52"/>
      <c r="HS533" s="48">
        <f t="shared" si="308"/>
        <v>0</v>
      </c>
      <c r="HT533" s="136"/>
      <c r="HU533" s="140"/>
      <c r="HV533" s="51"/>
      <c r="HW533" s="50"/>
      <c r="HX533" s="51"/>
      <c r="HY533" s="50"/>
      <c r="HZ533" s="129"/>
      <c r="IA533" s="50"/>
      <c r="IB533" s="51"/>
      <c r="IC533" s="50"/>
      <c r="ID533" s="51"/>
      <c r="IE533" s="50"/>
      <c r="IF533" s="129"/>
      <c r="IG533" s="50"/>
      <c r="IH533" s="129"/>
      <c r="II533" s="50"/>
      <c r="IJ533" s="51"/>
      <c r="IK533" s="52"/>
      <c r="IL533" s="48">
        <f t="shared" si="310"/>
        <v>0</v>
      </c>
      <c r="IM533" s="136"/>
      <c r="IN533" s="140"/>
      <c r="IO533" s="51"/>
      <c r="IP533" s="52"/>
      <c r="IQ533" s="48">
        <f t="shared" si="305"/>
        <v>0</v>
      </c>
      <c r="IR533" s="51"/>
      <c r="IS533" s="52"/>
      <c r="IT533" s="48">
        <f t="shared" si="286"/>
        <v>0</v>
      </c>
      <c r="IU533" s="136"/>
      <c r="IV533" s="140"/>
      <c r="IW533" s="51"/>
      <c r="IX533" s="50"/>
      <c r="IY533" s="129"/>
      <c r="IZ533" s="50"/>
      <c r="JA533" s="129"/>
      <c r="JB533" s="50"/>
      <c r="JC533" s="51"/>
      <c r="JD533" s="50"/>
      <c r="JE533" s="51"/>
      <c r="JF533" s="50"/>
      <c r="JG533" s="51"/>
      <c r="JH533" s="52"/>
      <c r="JI533" s="48">
        <f t="shared" si="309"/>
        <v>0</v>
      </c>
      <c r="JJ533" s="136"/>
      <c r="JK533" s="140"/>
      <c r="JL533" s="129"/>
      <c r="JM533" s="50"/>
      <c r="JN533" s="51"/>
      <c r="JO533" s="52"/>
      <c r="JP533" s="48">
        <f t="shared" si="306"/>
        <v>0</v>
      </c>
      <c r="JQ533" s="51"/>
      <c r="JR533" s="52"/>
    </row>
    <row r="534" spans="1:278" s="112" customFormat="1" ht="15" hidden="1" customHeight="1" x14ac:dyDescent="0.3">
      <c r="A534" s="27"/>
      <c r="B534" s="37">
        <v>6419</v>
      </c>
      <c r="C534" s="30" t="s">
        <v>381</v>
      </c>
      <c r="D534" s="38">
        <v>2006</v>
      </c>
      <c r="E534" s="62">
        <f t="shared" si="299"/>
        <v>0</v>
      </c>
      <c r="F534" s="47"/>
      <c r="G534" s="47"/>
      <c r="H534" s="47"/>
      <c r="I534" s="47"/>
      <c r="J534" s="48">
        <f t="shared" si="287"/>
        <v>0</v>
      </c>
      <c r="K534" s="49"/>
      <c r="L534" s="50"/>
      <c r="M534" s="51"/>
      <c r="N534" s="50"/>
      <c r="O534" s="51"/>
      <c r="P534" s="52"/>
      <c r="Q534" s="48">
        <f t="shared" si="300"/>
        <v>0</v>
      </c>
      <c r="R534" s="49"/>
      <c r="S534" s="52"/>
      <c r="T534" s="48">
        <f t="shared" si="301"/>
        <v>0</v>
      </c>
      <c r="U534" s="49"/>
      <c r="V534" s="50"/>
      <c r="W534" s="51"/>
      <c r="X534" s="52"/>
      <c r="Y534" s="53">
        <f t="shared" si="291"/>
        <v>0</v>
      </c>
      <c r="Z534" s="110"/>
      <c r="AA534" s="55"/>
      <c r="AB534" s="110"/>
      <c r="AC534" s="55"/>
      <c r="AD534" s="110"/>
      <c r="AE534" s="55"/>
      <c r="AF534" s="110"/>
      <c r="AG534" s="55"/>
      <c r="AH534" s="110"/>
      <c r="AI534" s="55"/>
      <c r="AJ534" s="110"/>
      <c r="AK534" s="55"/>
      <c r="AL534" s="110"/>
      <c r="AM534" s="55"/>
      <c r="AN534" s="110"/>
      <c r="AO534" s="88"/>
      <c r="AP534" s="95">
        <f t="shared" si="302"/>
        <v>0</v>
      </c>
      <c r="AQ534" s="109"/>
      <c r="AR534" s="92"/>
      <c r="AS534" s="89">
        <f>AU534+AW534+AY534+BA534+BC534</f>
        <v>0</v>
      </c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>
        <f t="shared" si="283"/>
        <v>0</v>
      </c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307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>
        <f>CJ534+CL534+CN534+CP534+CR534+CT534</f>
        <v>0</v>
      </c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>
        <f>CW534+CY534+DA534+DC534+DE534</f>
        <v>0</v>
      </c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>
        <f t="shared" si="303"/>
        <v>0</v>
      </c>
      <c r="DG534" s="51"/>
      <c r="DH534" s="50"/>
      <c r="DI534" s="51"/>
      <c r="DJ534" s="50"/>
      <c r="DK534" s="51"/>
      <c r="DL534" s="52"/>
      <c r="DM534" s="53">
        <f>DO534+DQ534+DS534+DU534+DW534+DY534+EA534+EC534</f>
        <v>0</v>
      </c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>
        <f>EF534+EH534+EJ534+EL534+EN534+EP534+ER534+ET534+EV534+EX534</f>
        <v>0</v>
      </c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0"/>
      <c r="ET534" s="50"/>
      <c r="EU534" s="50"/>
      <c r="EV534" s="50"/>
      <c r="EW534" s="51"/>
      <c r="EX534" s="52"/>
      <c r="EY534" s="53">
        <f t="shared" si="304"/>
        <v>0</v>
      </c>
      <c r="EZ534" s="51"/>
      <c r="FA534" s="50"/>
      <c r="FB534" s="51"/>
      <c r="FC534" s="52"/>
      <c r="FD534" s="53">
        <f t="shared" si="288"/>
        <v>0</v>
      </c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>
        <f t="shared" si="289"/>
        <v>0</v>
      </c>
      <c r="FR534" s="122"/>
      <c r="FS534" s="122"/>
      <c r="FT534" s="51"/>
      <c r="FU534" s="50"/>
      <c r="FV534" s="51"/>
      <c r="FW534" s="50"/>
      <c r="FX534" s="50"/>
      <c r="FY534" s="50"/>
      <c r="FZ534" s="50"/>
      <c r="GA534" s="50"/>
      <c r="GB534" s="51"/>
      <c r="GC534" s="52"/>
      <c r="GD534" s="53">
        <f>GF534+GH534+GJ534+GL534+GN534</f>
        <v>0</v>
      </c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>
        <f>GQ534+GS534+GU534+GW534+GY534+HA534+HC534</f>
        <v>0</v>
      </c>
      <c r="GP534" s="136"/>
      <c r="GQ534" s="140"/>
      <c r="GR534" s="51"/>
      <c r="GS534" s="50"/>
      <c r="GT534" s="51"/>
      <c r="GU534" s="50"/>
      <c r="GV534" s="129"/>
      <c r="GW534" s="50"/>
      <c r="GX534" s="51"/>
      <c r="GY534" s="50"/>
      <c r="GZ534" s="51"/>
      <c r="HA534" s="50"/>
      <c r="HB534" s="51"/>
      <c r="HC534" s="52"/>
      <c r="HD534" s="48">
        <f t="shared" si="290"/>
        <v>0</v>
      </c>
      <c r="HE534" s="136"/>
      <c r="HF534" s="140"/>
      <c r="HG534" s="51"/>
      <c r="HH534" s="50"/>
      <c r="HI534" s="51"/>
      <c r="HJ534" s="50"/>
      <c r="HK534" s="129"/>
      <c r="HL534" s="50"/>
      <c r="HM534" s="51"/>
      <c r="HN534" s="50"/>
      <c r="HO534" s="51"/>
      <c r="HP534" s="50"/>
      <c r="HQ534" s="51"/>
      <c r="HR534" s="52"/>
      <c r="HS534" s="48">
        <f t="shared" si="308"/>
        <v>0</v>
      </c>
      <c r="HT534" s="136"/>
      <c r="HU534" s="140"/>
      <c r="HV534" s="51"/>
      <c r="HW534" s="50"/>
      <c r="HX534" s="51"/>
      <c r="HY534" s="50"/>
      <c r="HZ534" s="129"/>
      <c r="IA534" s="50"/>
      <c r="IB534" s="51"/>
      <c r="IC534" s="50"/>
      <c r="ID534" s="51"/>
      <c r="IE534" s="50"/>
      <c r="IF534" s="129"/>
      <c r="IG534" s="50"/>
      <c r="IH534" s="129"/>
      <c r="II534" s="50"/>
      <c r="IJ534" s="51"/>
      <c r="IK534" s="52"/>
      <c r="IL534" s="48">
        <f t="shared" si="310"/>
        <v>0</v>
      </c>
      <c r="IM534" s="136"/>
      <c r="IN534" s="140"/>
      <c r="IO534" s="51"/>
      <c r="IP534" s="52"/>
      <c r="IQ534" s="48">
        <f t="shared" si="305"/>
        <v>0</v>
      </c>
      <c r="IR534" s="51"/>
      <c r="IS534" s="52"/>
      <c r="IT534" s="48">
        <f t="shared" si="286"/>
        <v>0</v>
      </c>
      <c r="IU534" s="136"/>
      <c r="IV534" s="140"/>
      <c r="IW534" s="51"/>
      <c r="IX534" s="50"/>
      <c r="IY534" s="129"/>
      <c r="IZ534" s="50"/>
      <c r="JA534" s="129"/>
      <c r="JB534" s="50"/>
      <c r="JC534" s="51"/>
      <c r="JD534" s="50"/>
      <c r="JE534" s="51"/>
      <c r="JF534" s="50"/>
      <c r="JG534" s="51"/>
      <c r="JH534" s="52"/>
      <c r="JI534" s="48">
        <f t="shared" si="309"/>
        <v>0</v>
      </c>
      <c r="JJ534" s="136"/>
      <c r="JK534" s="140"/>
      <c r="JL534" s="129"/>
      <c r="JM534" s="50"/>
      <c r="JN534" s="51"/>
      <c r="JO534" s="52"/>
      <c r="JP534" s="48">
        <f t="shared" si="306"/>
        <v>0</v>
      </c>
      <c r="JQ534" s="51"/>
      <c r="JR534" s="52"/>
    </row>
    <row r="535" spans="1:278" s="112" customFormat="1" ht="15" hidden="1" customHeight="1" x14ac:dyDescent="0.3">
      <c r="A535" s="27"/>
      <c r="B535" s="37">
        <v>9567</v>
      </c>
      <c r="C535" s="30" t="s">
        <v>824</v>
      </c>
      <c r="D535" s="38">
        <v>2010</v>
      </c>
      <c r="E535" s="62">
        <f t="shared" si="299"/>
        <v>0</v>
      </c>
      <c r="F535" s="47" t="s">
        <v>537</v>
      </c>
      <c r="G535" s="47"/>
      <c r="H535" s="47" t="s">
        <v>659</v>
      </c>
      <c r="I535" s="47" t="s">
        <v>562</v>
      </c>
      <c r="J535" s="48">
        <f t="shared" si="287"/>
        <v>0</v>
      </c>
      <c r="K535" s="49"/>
      <c r="L535" s="50"/>
      <c r="M535" s="51"/>
      <c r="N535" s="50"/>
      <c r="O535" s="51"/>
      <c r="P535" s="52"/>
      <c r="Q535" s="48">
        <f t="shared" si="300"/>
        <v>0</v>
      </c>
      <c r="R535" s="49"/>
      <c r="S535" s="52"/>
      <c r="T535" s="48">
        <f t="shared" si="301"/>
        <v>0</v>
      </c>
      <c r="U535" s="49"/>
      <c r="V535" s="50"/>
      <c r="W535" s="51"/>
      <c r="X535" s="52"/>
      <c r="Y535" s="53">
        <f t="shared" si="291"/>
        <v>0</v>
      </c>
      <c r="Z535" s="169"/>
      <c r="AA535" s="55"/>
      <c r="AB535" s="169"/>
      <c r="AC535" s="55"/>
      <c r="AD535" s="169"/>
      <c r="AE535" s="55"/>
      <c r="AF535" s="169"/>
      <c r="AG535" s="55"/>
      <c r="AH535" s="169"/>
      <c r="AI535" s="55"/>
      <c r="AJ535" s="169"/>
      <c r="AK535" s="55"/>
      <c r="AL535" s="117"/>
      <c r="AM535" s="55"/>
      <c r="AN535" s="169"/>
      <c r="AO535" s="88"/>
      <c r="AP535" s="95">
        <f t="shared" si="302"/>
        <v>0</v>
      </c>
      <c r="AQ535" s="118"/>
      <c r="AR535" s="92"/>
      <c r="AS535" s="89"/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>
        <f t="shared" si="283"/>
        <v>0</v>
      </c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3">
        <f t="shared" si="307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53"/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53"/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>
        <f t="shared" si="303"/>
        <v>0</v>
      </c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1"/>
      <c r="ET535" s="50"/>
      <c r="EU535" s="51"/>
      <c r="EV535" s="50"/>
      <c r="EW535" s="51"/>
      <c r="EX535" s="52"/>
      <c r="EY535" s="53">
        <f t="shared" si="304"/>
        <v>0</v>
      </c>
      <c r="EZ535" s="51"/>
      <c r="FA535" s="50"/>
      <c r="FB535" s="51"/>
      <c r="FC535" s="52"/>
      <c r="FD535" s="53">
        <f t="shared" si="288"/>
        <v>0</v>
      </c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>
        <f t="shared" si="289"/>
        <v>0</v>
      </c>
      <c r="FR535" s="153"/>
      <c r="FS535" s="150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53"/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48"/>
      <c r="GP535" s="136"/>
      <c r="GQ535" s="140"/>
      <c r="GR535" s="51"/>
      <c r="GS535" s="50"/>
      <c r="GT535" s="51"/>
      <c r="GU535" s="50"/>
      <c r="GV535" s="129"/>
      <c r="GW535" s="50"/>
      <c r="GX535" s="51"/>
      <c r="GY535" s="50"/>
      <c r="GZ535" s="51"/>
      <c r="HA535" s="50"/>
      <c r="HB535" s="51"/>
      <c r="HC535" s="52"/>
      <c r="HD535" s="48">
        <f t="shared" si="290"/>
        <v>0</v>
      </c>
      <c r="HE535" s="136"/>
      <c r="HF535" s="140"/>
      <c r="HG535" s="51"/>
      <c r="HH535" s="50"/>
      <c r="HI535" s="51"/>
      <c r="HJ535" s="50"/>
      <c r="HK535" s="129"/>
      <c r="HL535" s="50"/>
      <c r="HM535" s="51"/>
      <c r="HN535" s="50"/>
      <c r="HO535" s="51"/>
      <c r="HP535" s="50"/>
      <c r="HQ535" s="51"/>
      <c r="HR535" s="52"/>
      <c r="HS535" s="48">
        <f t="shared" si="308"/>
        <v>0</v>
      </c>
      <c r="HT535" s="136"/>
      <c r="HU535" s="140"/>
      <c r="HV535" s="51"/>
      <c r="HW535" s="50"/>
      <c r="HX535" s="51"/>
      <c r="HY535" s="50"/>
      <c r="HZ535" s="129"/>
      <c r="IA535" s="50"/>
      <c r="IB535" s="51"/>
      <c r="IC535" s="50"/>
      <c r="ID535" s="51"/>
      <c r="IE535" s="50"/>
      <c r="IF535" s="129"/>
      <c r="IG535" s="50"/>
      <c r="IH535" s="129"/>
      <c r="II535" s="50"/>
      <c r="IJ535" s="51"/>
      <c r="IK535" s="52"/>
      <c r="IL535" s="48">
        <f t="shared" si="310"/>
        <v>0</v>
      </c>
      <c r="IM535" s="136"/>
      <c r="IN535" s="140"/>
      <c r="IO535" s="51"/>
      <c r="IP535" s="52"/>
      <c r="IQ535" s="48">
        <f t="shared" si="305"/>
        <v>0</v>
      </c>
      <c r="IR535" s="51"/>
      <c r="IS535" s="52"/>
      <c r="IT535" s="48">
        <f t="shared" si="286"/>
        <v>0</v>
      </c>
      <c r="IU535" s="136"/>
      <c r="IV535" s="140"/>
      <c r="IW535" s="51"/>
      <c r="IX535" s="50"/>
      <c r="IY535" s="129"/>
      <c r="IZ535" s="50"/>
      <c r="JA535" s="129"/>
      <c r="JB535" s="50"/>
      <c r="JC535" s="51"/>
      <c r="JD535" s="50"/>
      <c r="JE535" s="51"/>
      <c r="JF535" s="50"/>
      <c r="JG535" s="51"/>
      <c r="JH535" s="52"/>
      <c r="JI535" s="48">
        <f t="shared" si="309"/>
        <v>0</v>
      </c>
      <c r="JJ535" s="136"/>
      <c r="JK535" s="140"/>
      <c r="JL535" s="129"/>
      <c r="JM535" s="50"/>
      <c r="JN535" s="51"/>
      <c r="JO535" s="52"/>
      <c r="JP535" s="48">
        <f t="shared" si="306"/>
        <v>0</v>
      </c>
      <c r="JQ535" s="51"/>
      <c r="JR535" s="52"/>
    </row>
    <row r="536" spans="1:278" s="112" customFormat="1" ht="15" hidden="1" customHeight="1" x14ac:dyDescent="0.3">
      <c r="A536" s="27"/>
      <c r="B536" s="37">
        <v>7163</v>
      </c>
      <c r="C536" s="30" t="s">
        <v>806</v>
      </c>
      <c r="D536" s="38">
        <v>2010</v>
      </c>
      <c r="E536" s="62">
        <f t="shared" si="299"/>
        <v>0</v>
      </c>
      <c r="F536" s="47" t="s">
        <v>807</v>
      </c>
      <c r="G536" s="47"/>
      <c r="H536" s="47" t="s">
        <v>808</v>
      </c>
      <c r="I536" s="47" t="s">
        <v>809</v>
      </c>
      <c r="J536" s="48">
        <f t="shared" si="287"/>
        <v>0</v>
      </c>
      <c r="K536" s="49"/>
      <c r="L536" s="50"/>
      <c r="M536" s="51"/>
      <c r="N536" s="50"/>
      <c r="O536" s="51"/>
      <c r="P536" s="52"/>
      <c r="Q536" s="48">
        <f t="shared" si="300"/>
        <v>0</v>
      </c>
      <c r="R536" s="49"/>
      <c r="S536" s="52"/>
      <c r="T536" s="48">
        <f t="shared" si="301"/>
        <v>0</v>
      </c>
      <c r="U536" s="49"/>
      <c r="V536" s="50"/>
      <c r="W536" s="51"/>
      <c r="X536" s="52"/>
      <c r="Y536" s="53">
        <f t="shared" si="291"/>
        <v>0</v>
      </c>
      <c r="Z536" s="117"/>
      <c r="AA536" s="55"/>
      <c r="AB536" s="117"/>
      <c r="AC536" s="55"/>
      <c r="AD536" s="117"/>
      <c r="AE536" s="55"/>
      <c r="AF536" s="117"/>
      <c r="AG536" s="55"/>
      <c r="AH536" s="117"/>
      <c r="AI536" s="55"/>
      <c r="AJ536" s="117"/>
      <c r="AK536" s="55"/>
      <c r="AL536" s="117"/>
      <c r="AM536" s="55"/>
      <c r="AN536" s="117"/>
      <c r="AO536" s="88"/>
      <c r="AP536" s="95">
        <f t="shared" si="302"/>
        <v>0</v>
      </c>
      <c r="AQ536" s="118"/>
      <c r="AR536" s="92"/>
      <c r="AS536" s="89"/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>
        <f t="shared" si="283"/>
        <v>0</v>
      </c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307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/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/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>
        <f t="shared" si="303"/>
        <v>0</v>
      </c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1"/>
      <c r="ET536" s="50"/>
      <c r="EU536" s="51"/>
      <c r="EV536" s="50"/>
      <c r="EW536" s="51"/>
      <c r="EX536" s="52"/>
      <c r="EY536" s="53">
        <f t="shared" si="304"/>
        <v>0</v>
      </c>
      <c r="EZ536" s="51"/>
      <c r="FA536" s="50"/>
      <c r="FB536" s="51"/>
      <c r="FC536" s="52"/>
      <c r="FD536" s="53">
        <f t="shared" si="288"/>
        <v>0</v>
      </c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>
        <f t="shared" si="289"/>
        <v>0</v>
      </c>
      <c r="FR536" s="153"/>
      <c r="FS536" s="150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/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/>
      <c r="GP536" s="136"/>
      <c r="GQ536" s="140"/>
      <c r="GR536" s="51"/>
      <c r="GS536" s="50"/>
      <c r="GT536" s="51"/>
      <c r="GU536" s="50"/>
      <c r="GV536" s="129"/>
      <c r="GW536" s="50"/>
      <c r="GX536" s="51"/>
      <c r="GY536" s="50"/>
      <c r="GZ536" s="51"/>
      <c r="HA536" s="50"/>
      <c r="HB536" s="51"/>
      <c r="HC536" s="52"/>
      <c r="HD536" s="48">
        <f t="shared" si="290"/>
        <v>0</v>
      </c>
      <c r="HE536" s="136"/>
      <c r="HF536" s="140"/>
      <c r="HG536" s="51"/>
      <c r="HH536" s="50"/>
      <c r="HI536" s="51"/>
      <c r="HJ536" s="50"/>
      <c r="HK536" s="129"/>
      <c r="HL536" s="50"/>
      <c r="HM536" s="51"/>
      <c r="HN536" s="50"/>
      <c r="HO536" s="51"/>
      <c r="HP536" s="50"/>
      <c r="HQ536" s="51"/>
      <c r="HR536" s="52"/>
      <c r="HS536" s="48">
        <f t="shared" si="308"/>
        <v>0</v>
      </c>
      <c r="HT536" s="136"/>
      <c r="HU536" s="140"/>
      <c r="HV536" s="51"/>
      <c r="HW536" s="50"/>
      <c r="HX536" s="51"/>
      <c r="HY536" s="50"/>
      <c r="HZ536" s="129"/>
      <c r="IA536" s="50"/>
      <c r="IB536" s="51"/>
      <c r="IC536" s="50"/>
      <c r="ID536" s="51"/>
      <c r="IE536" s="50"/>
      <c r="IF536" s="129"/>
      <c r="IG536" s="50"/>
      <c r="IH536" s="129"/>
      <c r="II536" s="50"/>
      <c r="IJ536" s="51"/>
      <c r="IK536" s="52"/>
      <c r="IL536" s="48">
        <f t="shared" si="310"/>
        <v>0</v>
      </c>
      <c r="IM536" s="136"/>
      <c r="IN536" s="140"/>
      <c r="IO536" s="51"/>
      <c r="IP536" s="52"/>
      <c r="IQ536" s="48">
        <f t="shared" si="305"/>
        <v>0</v>
      </c>
      <c r="IR536" s="51"/>
      <c r="IS536" s="52"/>
      <c r="IT536" s="48">
        <f t="shared" si="286"/>
        <v>0</v>
      </c>
      <c r="IU536" s="136"/>
      <c r="IV536" s="140"/>
      <c r="IW536" s="51"/>
      <c r="IX536" s="50"/>
      <c r="IY536" s="129"/>
      <c r="IZ536" s="50"/>
      <c r="JA536" s="129"/>
      <c r="JB536" s="50"/>
      <c r="JC536" s="51"/>
      <c r="JD536" s="50"/>
      <c r="JE536" s="51"/>
      <c r="JF536" s="50"/>
      <c r="JG536" s="51"/>
      <c r="JH536" s="52"/>
      <c r="JI536" s="48">
        <f t="shared" si="309"/>
        <v>0</v>
      </c>
      <c r="JJ536" s="136"/>
      <c r="JK536" s="140"/>
      <c r="JL536" s="129"/>
      <c r="JM536" s="50"/>
      <c r="JN536" s="51"/>
      <c r="JO536" s="52"/>
      <c r="JP536" s="48">
        <f t="shared" si="306"/>
        <v>0</v>
      </c>
      <c r="JQ536" s="51"/>
      <c r="JR536" s="52"/>
    </row>
    <row r="537" spans="1:278" s="112" customFormat="1" ht="15" hidden="1" customHeight="1" x14ac:dyDescent="0.3">
      <c r="A537" s="27"/>
      <c r="B537" s="37">
        <v>1211</v>
      </c>
      <c r="C537" s="30" t="s">
        <v>683</v>
      </c>
      <c r="D537" s="38">
        <v>2012</v>
      </c>
      <c r="E537" s="62">
        <f t="shared" si="299"/>
        <v>0</v>
      </c>
      <c r="F537" s="47" t="s">
        <v>682</v>
      </c>
      <c r="G537" s="47"/>
      <c r="H537" s="47" t="s">
        <v>500</v>
      </c>
      <c r="I537" s="47"/>
      <c r="J537" s="48">
        <f t="shared" si="287"/>
        <v>0</v>
      </c>
      <c r="K537" s="49"/>
      <c r="L537" s="50"/>
      <c r="M537" s="51"/>
      <c r="N537" s="50"/>
      <c r="O537" s="51"/>
      <c r="P537" s="52"/>
      <c r="Q537" s="48">
        <f t="shared" si="300"/>
        <v>0</v>
      </c>
      <c r="R537" s="49"/>
      <c r="S537" s="52"/>
      <c r="T537" s="48">
        <f t="shared" si="301"/>
        <v>0</v>
      </c>
      <c r="U537" s="49"/>
      <c r="V537" s="50"/>
      <c r="W537" s="51"/>
      <c r="X537" s="52"/>
      <c r="Y537" s="53">
        <f t="shared" si="291"/>
        <v>0</v>
      </c>
      <c r="Z537" s="117"/>
      <c r="AA537" s="55"/>
      <c r="AB537" s="117"/>
      <c r="AC537" s="55"/>
      <c r="AD537" s="117"/>
      <c r="AE537" s="55"/>
      <c r="AF537" s="117"/>
      <c r="AG537" s="55"/>
      <c r="AH537" s="117"/>
      <c r="AI537" s="55"/>
      <c r="AJ537" s="117"/>
      <c r="AK537" s="55"/>
      <c r="AL537" s="117"/>
      <c r="AM537" s="55"/>
      <c r="AN537" s="117"/>
      <c r="AO537" s="88"/>
      <c r="AP537" s="95">
        <f t="shared" si="302"/>
        <v>0</v>
      </c>
      <c r="AQ537" s="118"/>
      <c r="AR537" s="92"/>
      <c r="AS537" s="89">
        <f t="shared" ref="AS537:AS545" si="311">AU537+AW537+AY537+BA537+BC537</f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 t="shared" si="283"/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307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 t="shared" ref="CH537:CH545" si="312">CJ537+CL537+CN537+CP537+CR537+CT537</f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 t="shared" ref="CU537:CU545" si="313">CW537+CY537+DA537+DC537+DE537</f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 t="shared" si="303"/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 t="shared" ref="ED537:ED545" si="314"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304"/>
        <v>0</v>
      </c>
      <c r="EZ537" s="51"/>
      <c r="FA537" s="50"/>
      <c r="FB537" s="51"/>
      <c r="FC537" s="52"/>
      <c r="FD537" s="53">
        <f t="shared" ref="FD537:FD566" si="315"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 t="shared" si="289"/>
        <v>0</v>
      </c>
      <c r="FR537" s="122"/>
      <c r="FS537" s="122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 t="shared" ref="GD537:GD545" si="316">GF537+GH537+GJ537+GL537+GN537</f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 t="shared" ref="GO537:GO545" si="317">GQ537+GS537+GU537+GW537+GY537+HA537+HC537</f>
        <v>0</v>
      </c>
      <c r="GP537" s="125"/>
      <c r="GQ537" s="125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 t="shared" si="290"/>
        <v>0</v>
      </c>
      <c r="HE537" s="125"/>
      <c r="HF537" s="125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308"/>
        <v>0</v>
      </c>
      <c r="HT537" s="136"/>
      <c r="HU537" s="140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9"/>
      <c r="IG537" s="50"/>
      <c r="IH537" s="129"/>
      <c r="II537" s="50"/>
      <c r="IJ537" s="51"/>
      <c r="IK537" s="52"/>
      <c r="IL537" s="48">
        <f t="shared" si="310"/>
        <v>0</v>
      </c>
      <c r="IM537" s="136"/>
      <c r="IN537" s="140"/>
      <c r="IO537" s="51"/>
      <c r="IP537" s="52"/>
      <c r="IQ537" s="48">
        <f t="shared" si="305"/>
        <v>0</v>
      </c>
      <c r="IR537" s="51"/>
      <c r="IS537" s="52"/>
      <c r="IT537" s="48">
        <f t="shared" si="286"/>
        <v>0</v>
      </c>
      <c r="IU537" s="136"/>
      <c r="IV537" s="140"/>
      <c r="IW537" s="51"/>
      <c r="IX537" s="50"/>
      <c r="IY537" s="51"/>
      <c r="IZ537" s="50"/>
      <c r="JA537" s="129"/>
      <c r="JB537" s="50"/>
      <c r="JC537" s="51"/>
      <c r="JD537" s="50"/>
      <c r="JE537" s="51"/>
      <c r="JF537" s="50"/>
      <c r="JG537" s="51"/>
      <c r="JH537" s="52"/>
      <c r="JI537" s="48">
        <f t="shared" si="309"/>
        <v>0</v>
      </c>
      <c r="JJ537" s="136"/>
      <c r="JK537" s="140"/>
      <c r="JL537" s="51"/>
      <c r="JM537" s="50"/>
      <c r="JN537" s="51"/>
      <c r="JO537" s="52"/>
      <c r="JP537" s="48">
        <f t="shared" si="306"/>
        <v>0</v>
      </c>
      <c r="JQ537" s="51"/>
      <c r="JR537" s="52"/>
    </row>
    <row r="538" spans="1:278" s="112" customFormat="1" ht="15" hidden="1" customHeight="1" x14ac:dyDescent="0.3">
      <c r="A538" s="27"/>
      <c r="B538" s="37">
        <v>9108</v>
      </c>
      <c r="C538" s="30" t="s">
        <v>351</v>
      </c>
      <c r="D538" s="38">
        <v>2006</v>
      </c>
      <c r="E538" s="62">
        <f t="shared" si="299"/>
        <v>0</v>
      </c>
      <c r="F538" s="47"/>
      <c r="G538" s="47"/>
      <c r="H538" s="47"/>
      <c r="I538" s="47"/>
      <c r="J538" s="48">
        <f t="shared" si="287"/>
        <v>0</v>
      </c>
      <c r="K538" s="49"/>
      <c r="L538" s="50"/>
      <c r="M538" s="51"/>
      <c r="N538" s="50"/>
      <c r="O538" s="51"/>
      <c r="P538" s="52"/>
      <c r="Q538" s="48">
        <f t="shared" si="300"/>
        <v>0</v>
      </c>
      <c r="R538" s="49"/>
      <c r="S538" s="52"/>
      <c r="T538" s="48">
        <f t="shared" si="301"/>
        <v>0</v>
      </c>
      <c r="U538" s="49"/>
      <c r="V538" s="50"/>
      <c r="W538" s="51"/>
      <c r="X538" s="52"/>
      <c r="Y538" s="53">
        <f t="shared" si="291"/>
        <v>0</v>
      </c>
      <c r="Z538" s="117"/>
      <c r="AA538" s="55"/>
      <c r="AB538" s="117"/>
      <c r="AC538" s="55"/>
      <c r="AD538" s="117"/>
      <c r="AE538" s="55"/>
      <c r="AF538" s="117"/>
      <c r="AG538" s="55"/>
      <c r="AH538" s="120"/>
      <c r="AI538" s="55"/>
      <c r="AJ538" s="117"/>
      <c r="AK538" s="55"/>
      <c r="AL538" s="120"/>
      <c r="AM538" s="55"/>
      <c r="AN538" s="117"/>
      <c r="AO538" s="88"/>
      <c r="AP538" s="95">
        <f t="shared" si="302"/>
        <v>0</v>
      </c>
      <c r="AQ538" s="118"/>
      <c r="AR538" s="92"/>
      <c r="AS538" s="89">
        <f t="shared" si="311"/>
        <v>0</v>
      </c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>
        <f t="shared" si="283"/>
        <v>0</v>
      </c>
      <c r="BE538" s="11"/>
      <c r="BF538" s="10"/>
      <c r="BG538" s="11"/>
      <c r="BH538" s="10"/>
      <c r="BI538" s="11"/>
      <c r="BJ538" s="10"/>
      <c r="BK538" s="11"/>
      <c r="BL538" s="10"/>
      <c r="BM538" s="11"/>
      <c r="BN538" s="10"/>
      <c r="BO538" s="11"/>
      <c r="BP538" s="12"/>
      <c r="BQ538" s="13">
        <f t="shared" si="307"/>
        <v>0</v>
      </c>
      <c r="BR538" s="51"/>
      <c r="BS538" s="50"/>
      <c r="BT538" s="51"/>
      <c r="BU538" s="50"/>
      <c r="BV538" s="51"/>
      <c r="BW538" s="50"/>
      <c r="BX538" s="51"/>
      <c r="BY538" s="50"/>
      <c r="BZ538" s="51"/>
      <c r="CA538" s="50"/>
      <c r="CB538" s="51"/>
      <c r="CC538" s="50"/>
      <c r="CD538" s="51"/>
      <c r="CE538" s="50"/>
      <c r="CF538" s="51"/>
      <c r="CG538" s="52"/>
      <c r="CH538" s="53">
        <f t="shared" si="312"/>
        <v>0</v>
      </c>
      <c r="CI538" s="51"/>
      <c r="CJ538" s="50"/>
      <c r="CK538" s="51"/>
      <c r="CL538" s="50"/>
      <c r="CM538" s="51"/>
      <c r="CN538" s="50"/>
      <c r="CO538" s="51"/>
      <c r="CP538" s="50"/>
      <c r="CQ538" s="51"/>
      <c r="CR538" s="50"/>
      <c r="CS538" s="51"/>
      <c r="CT538" s="52"/>
      <c r="CU538" s="53">
        <f t="shared" si="313"/>
        <v>0</v>
      </c>
      <c r="CV538" s="51"/>
      <c r="CW538" s="50"/>
      <c r="CX538" s="51"/>
      <c r="CY538" s="50"/>
      <c r="CZ538" s="51"/>
      <c r="DA538" s="50"/>
      <c r="DB538" s="51"/>
      <c r="DC538" s="50"/>
      <c r="DD538" s="51"/>
      <c r="DE538" s="52"/>
      <c r="DF538" s="53">
        <f t="shared" si="303"/>
        <v>0</v>
      </c>
      <c r="DG538" s="51"/>
      <c r="DH538" s="50"/>
      <c r="DI538" s="51"/>
      <c r="DJ538" s="50"/>
      <c r="DK538" s="51"/>
      <c r="DL538" s="52"/>
      <c r="DM538" s="53">
        <f t="shared" ref="DM538:DM545" si="318">DO538+DQ538+DS538+DU538+DW538+DY538+EA538+EC538</f>
        <v>0</v>
      </c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>
        <f t="shared" si="314"/>
        <v>0</v>
      </c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0"/>
      <c r="ET538" s="50"/>
      <c r="EU538" s="50"/>
      <c r="EV538" s="50"/>
      <c r="EW538" s="51"/>
      <c r="EX538" s="52"/>
      <c r="EY538" s="53">
        <f t="shared" si="304"/>
        <v>0</v>
      </c>
      <c r="EZ538" s="51"/>
      <c r="FA538" s="50"/>
      <c r="FB538" s="51"/>
      <c r="FC538" s="52"/>
      <c r="FD538" s="53">
        <f t="shared" si="315"/>
        <v>0</v>
      </c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>
        <f t="shared" si="289"/>
        <v>0</v>
      </c>
      <c r="FR538" s="122"/>
      <c r="FS538" s="122"/>
      <c r="FT538" s="51"/>
      <c r="FU538" s="50"/>
      <c r="FV538" s="51"/>
      <c r="FW538" s="50"/>
      <c r="FX538" s="50"/>
      <c r="FY538" s="50"/>
      <c r="FZ538" s="50"/>
      <c r="GA538" s="50"/>
      <c r="GB538" s="51"/>
      <c r="GC538" s="52"/>
      <c r="GD538" s="53">
        <f t="shared" si="316"/>
        <v>0</v>
      </c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>
        <f t="shared" si="317"/>
        <v>0</v>
      </c>
      <c r="GP538" s="136"/>
      <c r="GQ538" s="140"/>
      <c r="GR538" s="51"/>
      <c r="GS538" s="50"/>
      <c r="GT538" s="51"/>
      <c r="GU538" s="50"/>
      <c r="GV538" s="129"/>
      <c r="GW538" s="50"/>
      <c r="GX538" s="51"/>
      <c r="GY538" s="50"/>
      <c r="GZ538" s="51"/>
      <c r="HA538" s="50"/>
      <c r="HB538" s="51"/>
      <c r="HC538" s="52"/>
      <c r="HD538" s="48">
        <f t="shared" si="290"/>
        <v>0</v>
      </c>
      <c r="HE538" s="136"/>
      <c r="HF538" s="140"/>
      <c r="HG538" s="51"/>
      <c r="HH538" s="50"/>
      <c r="HI538" s="51"/>
      <c r="HJ538" s="50"/>
      <c r="HK538" s="129"/>
      <c r="HL538" s="50"/>
      <c r="HM538" s="51"/>
      <c r="HN538" s="50"/>
      <c r="HO538" s="51"/>
      <c r="HP538" s="50"/>
      <c r="HQ538" s="51"/>
      <c r="HR538" s="52"/>
      <c r="HS538" s="48">
        <f t="shared" si="308"/>
        <v>0</v>
      </c>
      <c r="HT538" s="136"/>
      <c r="HU538" s="140"/>
      <c r="HV538" s="51"/>
      <c r="HW538" s="50"/>
      <c r="HX538" s="51"/>
      <c r="HY538" s="50"/>
      <c r="HZ538" s="129"/>
      <c r="IA538" s="50"/>
      <c r="IB538" s="51"/>
      <c r="IC538" s="50"/>
      <c r="ID538" s="51"/>
      <c r="IE538" s="50"/>
      <c r="IF538" s="129"/>
      <c r="IG538" s="50"/>
      <c r="IH538" s="129"/>
      <c r="II538" s="50"/>
      <c r="IJ538" s="51"/>
      <c r="IK538" s="52"/>
      <c r="IL538" s="48">
        <f t="shared" si="310"/>
        <v>0</v>
      </c>
      <c r="IM538" s="136"/>
      <c r="IN538" s="140"/>
      <c r="IO538" s="51"/>
      <c r="IP538" s="52"/>
      <c r="IQ538" s="48">
        <f t="shared" si="305"/>
        <v>0</v>
      </c>
      <c r="IR538" s="51"/>
      <c r="IS538" s="52"/>
      <c r="IT538" s="48">
        <f t="shared" si="286"/>
        <v>0</v>
      </c>
      <c r="IU538" s="136"/>
      <c r="IV538" s="140"/>
      <c r="IW538" s="51"/>
      <c r="IX538" s="50"/>
      <c r="IY538" s="129"/>
      <c r="IZ538" s="50"/>
      <c r="JA538" s="129"/>
      <c r="JB538" s="50"/>
      <c r="JC538" s="51"/>
      <c r="JD538" s="50"/>
      <c r="JE538" s="51"/>
      <c r="JF538" s="50"/>
      <c r="JG538" s="51"/>
      <c r="JH538" s="52"/>
      <c r="JI538" s="48">
        <f t="shared" si="309"/>
        <v>0</v>
      </c>
      <c r="JJ538" s="136"/>
      <c r="JK538" s="140"/>
      <c r="JL538" s="129"/>
      <c r="JM538" s="50"/>
      <c r="JN538" s="51"/>
      <c r="JO538" s="52"/>
      <c r="JP538" s="48">
        <f t="shared" si="306"/>
        <v>0</v>
      </c>
      <c r="JQ538" s="51"/>
      <c r="JR538" s="52"/>
    </row>
    <row r="539" spans="1:278" s="112" customFormat="1" ht="15" hidden="1" customHeight="1" x14ac:dyDescent="0.3">
      <c r="A539" s="27"/>
      <c r="B539" s="37">
        <v>4636</v>
      </c>
      <c r="C539" s="30" t="s">
        <v>338</v>
      </c>
      <c r="D539" s="38">
        <v>2005</v>
      </c>
      <c r="E539" s="62">
        <f t="shared" si="299"/>
        <v>0</v>
      </c>
      <c r="F539" s="47"/>
      <c r="G539" s="47"/>
      <c r="H539" s="47"/>
      <c r="I539" s="47"/>
      <c r="J539" s="48">
        <f t="shared" si="287"/>
        <v>0</v>
      </c>
      <c r="K539" s="49"/>
      <c r="L539" s="50"/>
      <c r="M539" s="51"/>
      <c r="N539" s="50"/>
      <c r="O539" s="51"/>
      <c r="P539" s="52"/>
      <c r="Q539" s="48">
        <f t="shared" si="300"/>
        <v>0</v>
      </c>
      <c r="R539" s="49"/>
      <c r="S539" s="52"/>
      <c r="T539" s="48">
        <f t="shared" si="301"/>
        <v>0</v>
      </c>
      <c r="U539" s="49"/>
      <c r="V539" s="50"/>
      <c r="W539" s="51"/>
      <c r="X539" s="52"/>
      <c r="Y539" s="53">
        <f t="shared" si="291"/>
        <v>0</v>
      </c>
      <c r="Z539" s="117"/>
      <c r="AA539" s="55"/>
      <c r="AB539" s="117"/>
      <c r="AC539" s="55"/>
      <c r="AD539" s="117"/>
      <c r="AE539" s="55"/>
      <c r="AF539" s="117"/>
      <c r="AG539" s="55"/>
      <c r="AH539" s="117"/>
      <c r="AI539" s="55"/>
      <c r="AJ539" s="117"/>
      <c r="AK539" s="55"/>
      <c r="AL539" s="120"/>
      <c r="AM539" s="55"/>
      <c r="AN539" s="117"/>
      <c r="AO539" s="88"/>
      <c r="AP539" s="95">
        <f t="shared" si="302"/>
        <v>0</v>
      </c>
      <c r="AQ539" s="118"/>
      <c r="AR539" s="92"/>
      <c r="AS539" s="89">
        <f t="shared" si="311"/>
        <v>0</v>
      </c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>
        <f t="shared" si="283"/>
        <v>0</v>
      </c>
      <c r="BE539" s="11"/>
      <c r="BF539" s="10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si="307"/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>
        <f t="shared" si="312"/>
        <v>0</v>
      </c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>
        <f t="shared" si="313"/>
        <v>0</v>
      </c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>
        <f t="shared" si="303"/>
        <v>0</v>
      </c>
      <c r="DG539" s="51"/>
      <c r="DH539" s="50"/>
      <c r="DI539" s="51"/>
      <c r="DJ539" s="50"/>
      <c r="DK539" s="51"/>
      <c r="DL539" s="52"/>
      <c r="DM539" s="53">
        <f t="shared" si="318"/>
        <v>0</v>
      </c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>
        <f t="shared" si="314"/>
        <v>0</v>
      </c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0"/>
      <c r="ET539" s="50"/>
      <c r="EU539" s="50"/>
      <c r="EV539" s="50"/>
      <c r="EW539" s="51"/>
      <c r="EX539" s="52"/>
      <c r="EY539" s="53">
        <f t="shared" si="304"/>
        <v>0</v>
      </c>
      <c r="EZ539" s="51"/>
      <c r="FA539" s="50"/>
      <c r="FB539" s="51"/>
      <c r="FC539" s="52"/>
      <c r="FD539" s="53">
        <f t="shared" si="315"/>
        <v>0</v>
      </c>
      <c r="FE539" s="51"/>
      <c r="FF539" s="50"/>
      <c r="FG539" s="51"/>
      <c r="FH539" s="50"/>
      <c r="FI539" s="51"/>
      <c r="FJ539" s="50"/>
      <c r="FK539" s="51"/>
      <c r="FL539" s="50"/>
      <c r="FM539" s="51"/>
      <c r="FN539" s="50"/>
      <c r="FO539" s="51"/>
      <c r="FP539" s="52"/>
      <c r="FQ539" s="53">
        <f t="shared" si="289"/>
        <v>0</v>
      </c>
      <c r="FR539" s="122"/>
      <c r="FS539" s="122"/>
      <c r="FT539" s="51"/>
      <c r="FU539" s="50"/>
      <c r="FV539" s="51"/>
      <c r="FW539" s="50"/>
      <c r="FX539" s="50"/>
      <c r="FY539" s="50"/>
      <c r="FZ539" s="50"/>
      <c r="GA539" s="50"/>
      <c r="GB539" s="51"/>
      <c r="GC539" s="52"/>
      <c r="GD539" s="53">
        <f t="shared" si="316"/>
        <v>0</v>
      </c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>
        <f t="shared" si="317"/>
        <v>0</v>
      </c>
      <c r="GP539" s="136"/>
      <c r="GQ539" s="140"/>
      <c r="GR539" s="51"/>
      <c r="GS539" s="50"/>
      <c r="GT539" s="51"/>
      <c r="GU539" s="50"/>
      <c r="GV539" s="129"/>
      <c r="GW539" s="50"/>
      <c r="GX539" s="51"/>
      <c r="GY539" s="50"/>
      <c r="GZ539" s="51"/>
      <c r="HA539" s="50"/>
      <c r="HB539" s="51"/>
      <c r="HC539" s="52"/>
      <c r="HD539" s="48">
        <f t="shared" si="290"/>
        <v>0</v>
      </c>
      <c r="HE539" s="136"/>
      <c r="HF539" s="140"/>
      <c r="HG539" s="51"/>
      <c r="HH539" s="50"/>
      <c r="HI539" s="51"/>
      <c r="HJ539" s="50"/>
      <c r="HK539" s="129"/>
      <c r="HL539" s="50"/>
      <c r="HM539" s="51"/>
      <c r="HN539" s="50"/>
      <c r="HO539" s="51"/>
      <c r="HP539" s="50"/>
      <c r="HQ539" s="51"/>
      <c r="HR539" s="52"/>
      <c r="HS539" s="48">
        <f t="shared" si="308"/>
        <v>0</v>
      </c>
      <c r="HT539" s="136"/>
      <c r="HU539" s="140"/>
      <c r="HV539" s="51"/>
      <c r="HW539" s="50"/>
      <c r="HX539" s="51"/>
      <c r="HY539" s="50"/>
      <c r="HZ539" s="129"/>
      <c r="IA539" s="50"/>
      <c r="IB539" s="51"/>
      <c r="IC539" s="50"/>
      <c r="ID539" s="51"/>
      <c r="IE539" s="50"/>
      <c r="IF539" s="129"/>
      <c r="IG539" s="50"/>
      <c r="IH539" s="129"/>
      <c r="II539" s="50"/>
      <c r="IJ539" s="51"/>
      <c r="IK539" s="52"/>
      <c r="IL539" s="48">
        <f t="shared" si="310"/>
        <v>0</v>
      </c>
      <c r="IM539" s="136"/>
      <c r="IN539" s="140"/>
      <c r="IO539" s="51"/>
      <c r="IP539" s="52"/>
      <c r="IQ539" s="48">
        <f t="shared" si="305"/>
        <v>0</v>
      </c>
      <c r="IR539" s="51"/>
      <c r="IS539" s="52"/>
      <c r="IT539" s="48">
        <f t="shared" si="286"/>
        <v>0</v>
      </c>
      <c r="IU539" s="136"/>
      <c r="IV539" s="140"/>
      <c r="IW539" s="51"/>
      <c r="IX539" s="50"/>
      <c r="IY539" s="129"/>
      <c r="IZ539" s="50"/>
      <c r="JA539" s="129"/>
      <c r="JB539" s="50"/>
      <c r="JC539" s="51"/>
      <c r="JD539" s="50"/>
      <c r="JE539" s="51"/>
      <c r="JF539" s="50"/>
      <c r="JG539" s="51"/>
      <c r="JH539" s="52"/>
      <c r="JI539" s="48">
        <f t="shared" si="309"/>
        <v>0</v>
      </c>
      <c r="JJ539" s="136"/>
      <c r="JK539" s="140"/>
      <c r="JL539" s="129"/>
      <c r="JM539" s="50"/>
      <c r="JN539" s="51"/>
      <c r="JO539" s="52"/>
      <c r="JP539" s="48">
        <f t="shared" si="306"/>
        <v>0</v>
      </c>
      <c r="JQ539" s="51"/>
      <c r="JR539" s="52"/>
    </row>
    <row r="540" spans="1:278" s="112" customFormat="1" ht="15" hidden="1" customHeight="1" x14ac:dyDescent="0.3">
      <c r="A540" s="27"/>
      <c r="B540" s="37">
        <v>3050</v>
      </c>
      <c r="C540" s="40" t="s">
        <v>103</v>
      </c>
      <c r="D540" s="41">
        <v>2003</v>
      </c>
      <c r="E540" s="62">
        <f t="shared" si="299"/>
        <v>0</v>
      </c>
      <c r="F540" s="47"/>
      <c r="G540" s="47"/>
      <c r="H540" s="47"/>
      <c r="I540" s="47"/>
      <c r="J540" s="48">
        <f t="shared" si="287"/>
        <v>0</v>
      </c>
      <c r="K540" s="49"/>
      <c r="L540" s="50"/>
      <c r="M540" s="51"/>
      <c r="N540" s="50"/>
      <c r="O540" s="51"/>
      <c r="P540" s="52"/>
      <c r="Q540" s="48">
        <f t="shared" si="300"/>
        <v>0</v>
      </c>
      <c r="R540" s="49"/>
      <c r="S540" s="52"/>
      <c r="T540" s="48">
        <f t="shared" si="301"/>
        <v>0</v>
      </c>
      <c r="U540" s="49"/>
      <c r="V540" s="50"/>
      <c r="W540" s="51"/>
      <c r="X540" s="52"/>
      <c r="Y540" s="53">
        <f t="shared" si="291"/>
        <v>0</v>
      </c>
      <c r="Z540" s="117"/>
      <c r="AA540" s="55"/>
      <c r="AB540" s="117"/>
      <c r="AC540" s="55"/>
      <c r="AD540" s="117"/>
      <c r="AE540" s="55"/>
      <c r="AF540" s="120"/>
      <c r="AG540" s="55"/>
      <c r="AH540" s="117"/>
      <c r="AI540" s="55"/>
      <c r="AJ540" s="117"/>
      <c r="AK540" s="55"/>
      <c r="AL540" s="117"/>
      <c r="AM540" s="55"/>
      <c r="AN540" s="117"/>
      <c r="AO540" s="88"/>
      <c r="AP540" s="95">
        <f t="shared" si="302"/>
        <v>0</v>
      </c>
      <c r="AQ540" s="118"/>
      <c r="AR540" s="92"/>
      <c r="AS540" s="89">
        <f t="shared" si="311"/>
        <v>0</v>
      </c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>
        <f t="shared" si="283"/>
        <v>0</v>
      </c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307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>
        <f t="shared" si="312"/>
        <v>0</v>
      </c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>
        <f t="shared" si="313"/>
        <v>0</v>
      </c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>
        <f t="shared" si="303"/>
        <v>0</v>
      </c>
      <c r="DG540" s="51"/>
      <c r="DH540" s="50"/>
      <c r="DI540" s="51"/>
      <c r="DJ540" s="50"/>
      <c r="DK540" s="51"/>
      <c r="DL540" s="52"/>
      <c r="DM540" s="53">
        <f t="shared" si="318"/>
        <v>0</v>
      </c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>
        <f t="shared" si="314"/>
        <v>0</v>
      </c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0"/>
      <c r="ET540" s="50"/>
      <c r="EU540" s="50"/>
      <c r="EV540" s="50"/>
      <c r="EW540" s="51"/>
      <c r="EX540" s="52"/>
      <c r="EY540" s="53">
        <f t="shared" si="304"/>
        <v>0</v>
      </c>
      <c r="EZ540" s="51"/>
      <c r="FA540" s="50"/>
      <c r="FB540" s="51"/>
      <c r="FC540" s="52"/>
      <c r="FD540" s="53">
        <f t="shared" si="315"/>
        <v>0</v>
      </c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>
        <f t="shared" ref="FQ540:FQ566" si="319">FS540+FU540+FW540+FY540+GA540+GC540</f>
        <v>0</v>
      </c>
      <c r="FR540" s="122"/>
      <c r="FS540" s="122"/>
      <c r="FT540" s="51"/>
      <c r="FU540" s="50"/>
      <c r="FV540" s="51"/>
      <c r="FW540" s="50"/>
      <c r="FX540" s="50"/>
      <c r="FY540" s="50"/>
      <c r="FZ540" s="50"/>
      <c r="GA540" s="50"/>
      <c r="GB540" s="51"/>
      <c r="GC540" s="52"/>
      <c r="GD540" s="53">
        <f t="shared" si="316"/>
        <v>0</v>
      </c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>
        <f t="shared" si="317"/>
        <v>0</v>
      </c>
      <c r="GP540" s="136"/>
      <c r="GQ540" s="140"/>
      <c r="GR540" s="51"/>
      <c r="GS540" s="50"/>
      <c r="GT540" s="51"/>
      <c r="GU540" s="50"/>
      <c r="GV540" s="129"/>
      <c r="GW540" s="50"/>
      <c r="GX540" s="51"/>
      <c r="GY540" s="50"/>
      <c r="GZ540" s="51"/>
      <c r="HA540" s="50"/>
      <c r="HB540" s="51"/>
      <c r="HC540" s="52"/>
      <c r="HD540" s="48">
        <f t="shared" si="290"/>
        <v>0</v>
      </c>
      <c r="HE540" s="136"/>
      <c r="HF540" s="140"/>
      <c r="HG540" s="51"/>
      <c r="HH540" s="50"/>
      <c r="HI540" s="51"/>
      <c r="HJ540" s="50"/>
      <c r="HK540" s="129"/>
      <c r="HL540" s="50"/>
      <c r="HM540" s="51"/>
      <c r="HN540" s="50"/>
      <c r="HO540" s="51"/>
      <c r="HP540" s="50"/>
      <c r="HQ540" s="51"/>
      <c r="HR540" s="52"/>
      <c r="HS540" s="48">
        <f t="shared" si="308"/>
        <v>0</v>
      </c>
      <c r="HT540" s="136"/>
      <c r="HU540" s="140"/>
      <c r="HV540" s="51"/>
      <c r="HW540" s="50"/>
      <c r="HX540" s="51"/>
      <c r="HY540" s="50"/>
      <c r="HZ540" s="129"/>
      <c r="IA540" s="50"/>
      <c r="IB540" s="51"/>
      <c r="IC540" s="50"/>
      <c r="ID540" s="51"/>
      <c r="IE540" s="50"/>
      <c r="IF540" s="129"/>
      <c r="IG540" s="50"/>
      <c r="IH540" s="129"/>
      <c r="II540" s="50"/>
      <c r="IJ540" s="51"/>
      <c r="IK540" s="52"/>
      <c r="IL540" s="48">
        <f t="shared" si="310"/>
        <v>0</v>
      </c>
      <c r="IM540" s="136"/>
      <c r="IN540" s="140"/>
      <c r="IO540" s="51"/>
      <c r="IP540" s="52"/>
      <c r="IQ540" s="48">
        <f t="shared" si="305"/>
        <v>0</v>
      </c>
      <c r="IR540" s="51"/>
      <c r="IS540" s="52"/>
      <c r="IT540" s="48">
        <f t="shared" si="286"/>
        <v>0</v>
      </c>
      <c r="IU540" s="136"/>
      <c r="IV540" s="140"/>
      <c r="IW540" s="51"/>
      <c r="IX540" s="50"/>
      <c r="IY540" s="129"/>
      <c r="IZ540" s="50"/>
      <c r="JA540" s="129"/>
      <c r="JB540" s="50"/>
      <c r="JC540" s="51"/>
      <c r="JD540" s="50"/>
      <c r="JE540" s="51"/>
      <c r="JF540" s="50"/>
      <c r="JG540" s="51"/>
      <c r="JH540" s="52"/>
      <c r="JI540" s="48">
        <f t="shared" si="309"/>
        <v>0</v>
      </c>
      <c r="JJ540" s="136"/>
      <c r="JK540" s="140"/>
      <c r="JL540" s="129"/>
      <c r="JM540" s="50"/>
      <c r="JN540" s="51"/>
      <c r="JO540" s="52"/>
      <c r="JP540" s="48">
        <f t="shared" si="306"/>
        <v>0</v>
      </c>
      <c r="JQ540" s="51"/>
      <c r="JR540" s="52"/>
    </row>
    <row r="541" spans="1:278" s="112" customFormat="1" ht="15" hidden="1" customHeight="1" x14ac:dyDescent="0.3">
      <c r="A541" s="27"/>
      <c r="B541" s="37">
        <v>1484</v>
      </c>
      <c r="C541" s="30" t="s">
        <v>152</v>
      </c>
      <c r="D541" s="38">
        <v>1999</v>
      </c>
      <c r="E541" s="62">
        <f t="shared" si="299"/>
        <v>0</v>
      </c>
      <c r="F541" s="47"/>
      <c r="G541" s="47"/>
      <c r="H541" s="47"/>
      <c r="I541" s="47"/>
      <c r="J541" s="48">
        <f t="shared" si="287"/>
        <v>0</v>
      </c>
      <c r="K541" s="49"/>
      <c r="L541" s="50"/>
      <c r="M541" s="51"/>
      <c r="N541" s="50"/>
      <c r="O541" s="51"/>
      <c r="P541" s="52"/>
      <c r="Q541" s="48">
        <f t="shared" si="300"/>
        <v>0</v>
      </c>
      <c r="R541" s="49"/>
      <c r="S541" s="52"/>
      <c r="T541" s="48">
        <f t="shared" si="301"/>
        <v>0</v>
      </c>
      <c r="U541" s="49"/>
      <c r="V541" s="50"/>
      <c r="W541" s="51"/>
      <c r="X541" s="52"/>
      <c r="Y541" s="53">
        <f t="shared" si="291"/>
        <v>0</v>
      </c>
      <c r="Z541" s="117"/>
      <c r="AA541" s="55"/>
      <c r="AB541" s="117"/>
      <c r="AC541" s="55"/>
      <c r="AD541" s="117"/>
      <c r="AE541" s="55"/>
      <c r="AF541" s="117"/>
      <c r="AG541" s="55"/>
      <c r="AH541" s="117"/>
      <c r="AI541" s="55"/>
      <c r="AJ541" s="117"/>
      <c r="AK541" s="55"/>
      <c r="AL541" s="117"/>
      <c r="AM541" s="55"/>
      <c r="AN541" s="117"/>
      <c r="AO541" s="88"/>
      <c r="AP541" s="95">
        <f t="shared" si="302"/>
        <v>0</v>
      </c>
      <c r="AQ541" s="118"/>
      <c r="AR541" s="92"/>
      <c r="AS541" s="89">
        <f t="shared" si="311"/>
        <v>0</v>
      </c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>
        <f t="shared" si="283"/>
        <v>0</v>
      </c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307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>
        <f t="shared" si="312"/>
        <v>0</v>
      </c>
      <c r="CI541" s="51"/>
      <c r="CJ541" s="50"/>
      <c r="CK541" s="51"/>
      <c r="CL541" s="50"/>
      <c r="CM541" s="51"/>
      <c r="CN541" s="50"/>
      <c r="CO541" s="50"/>
      <c r="CP541" s="50"/>
      <c r="CQ541" s="51"/>
      <c r="CR541" s="50"/>
      <c r="CS541" s="51"/>
      <c r="CT541" s="52"/>
      <c r="CU541" s="53">
        <f t="shared" si="313"/>
        <v>0</v>
      </c>
      <c r="CV541" s="51"/>
      <c r="CW541" s="50"/>
      <c r="CX541" s="50"/>
      <c r="CY541" s="50"/>
      <c r="CZ541" s="51"/>
      <c r="DA541" s="50"/>
      <c r="DB541" s="51"/>
      <c r="DC541" s="50"/>
      <c r="DD541" s="51"/>
      <c r="DE541" s="52"/>
      <c r="DF541" s="53">
        <f t="shared" si="303"/>
        <v>0</v>
      </c>
      <c r="DG541" s="51"/>
      <c r="DH541" s="50"/>
      <c r="DI541" s="50"/>
      <c r="DJ541" s="50"/>
      <c r="DK541" s="51"/>
      <c r="DL541" s="52"/>
      <c r="DM541" s="53">
        <f t="shared" si="318"/>
        <v>0</v>
      </c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0"/>
      <c r="DY541" s="50"/>
      <c r="DZ541" s="51"/>
      <c r="EA541" s="50"/>
      <c r="EB541" s="51"/>
      <c r="EC541" s="52"/>
      <c r="ED541" s="53">
        <f t="shared" si="314"/>
        <v>0</v>
      </c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0"/>
      <c r="EP541" s="50"/>
      <c r="EQ541" s="51"/>
      <c r="ER541" s="50"/>
      <c r="ES541" s="50"/>
      <c r="ET541" s="50"/>
      <c r="EU541" s="50"/>
      <c r="EV541" s="50"/>
      <c r="EW541" s="51"/>
      <c r="EX541" s="52"/>
      <c r="EY541" s="53">
        <f t="shared" si="304"/>
        <v>0</v>
      </c>
      <c r="EZ541" s="51"/>
      <c r="FA541" s="50"/>
      <c r="FB541" s="51"/>
      <c r="FC541" s="52"/>
      <c r="FD541" s="53">
        <f t="shared" si="315"/>
        <v>0</v>
      </c>
      <c r="FE541" s="51"/>
      <c r="FF541" s="50"/>
      <c r="FG541" s="51"/>
      <c r="FH541" s="50"/>
      <c r="FI541" s="51"/>
      <c r="FJ541" s="50"/>
      <c r="FK541" s="50"/>
      <c r="FL541" s="50"/>
      <c r="FM541" s="51"/>
      <c r="FN541" s="50"/>
      <c r="FO541" s="51"/>
      <c r="FP541" s="52"/>
      <c r="FQ541" s="53">
        <f t="shared" si="319"/>
        <v>0</v>
      </c>
      <c r="FR541" s="122"/>
      <c r="FS541" s="122"/>
      <c r="FT541" s="51"/>
      <c r="FU541" s="50"/>
      <c r="FV541" s="51"/>
      <c r="FW541" s="50"/>
      <c r="FX541" s="50"/>
      <c r="FY541" s="50"/>
      <c r="FZ541" s="50"/>
      <c r="GA541" s="50"/>
      <c r="GB541" s="51"/>
      <c r="GC541" s="52"/>
      <c r="GD541" s="53">
        <f t="shared" si="316"/>
        <v>0</v>
      </c>
      <c r="GE541" s="51"/>
      <c r="GF541" s="50"/>
      <c r="GG541" s="51"/>
      <c r="GH541" s="50"/>
      <c r="GI541" s="51"/>
      <c r="GJ541" s="50"/>
      <c r="GK541" s="50"/>
      <c r="GL541" s="50"/>
      <c r="GM541" s="51"/>
      <c r="GN541" s="52"/>
      <c r="GO541" s="48">
        <f t="shared" si="317"/>
        <v>0</v>
      </c>
      <c r="GP541" s="125"/>
      <c r="GQ541" s="125"/>
      <c r="GR541" s="51"/>
      <c r="GS541" s="50"/>
      <c r="GT541" s="51"/>
      <c r="GU541" s="50"/>
      <c r="GV541" s="50"/>
      <c r="GW541" s="50"/>
      <c r="GX541" s="50"/>
      <c r="GY541" s="50"/>
      <c r="GZ541" s="50"/>
      <c r="HA541" s="50"/>
      <c r="HB541" s="51"/>
      <c r="HC541" s="52"/>
      <c r="HD541" s="48">
        <f t="shared" si="290"/>
        <v>0</v>
      </c>
      <c r="HE541" s="125"/>
      <c r="HF541" s="125"/>
      <c r="HG541" s="51"/>
      <c r="HH541" s="50"/>
      <c r="HI541" s="51"/>
      <c r="HJ541" s="50"/>
      <c r="HK541" s="50"/>
      <c r="HL541" s="50"/>
      <c r="HM541" s="50"/>
      <c r="HN541" s="50"/>
      <c r="HO541" s="50"/>
      <c r="HP541" s="50"/>
      <c r="HQ541" s="51"/>
      <c r="HR541" s="52"/>
      <c r="HS541" s="48">
        <f t="shared" si="308"/>
        <v>0</v>
      </c>
      <c r="HT541" s="136"/>
      <c r="HU541" s="140"/>
      <c r="HV541" s="51"/>
      <c r="HW541" s="50"/>
      <c r="HX541" s="51"/>
      <c r="HY541" s="50"/>
      <c r="HZ541" s="51"/>
      <c r="IA541" s="50"/>
      <c r="IB541" s="51"/>
      <c r="IC541" s="50"/>
      <c r="ID541" s="51"/>
      <c r="IE541" s="50"/>
      <c r="IF541" s="129"/>
      <c r="IG541" s="50"/>
      <c r="IH541" s="129"/>
      <c r="II541" s="50"/>
      <c r="IJ541" s="51"/>
      <c r="IK541" s="52"/>
      <c r="IL541" s="48">
        <f t="shared" si="310"/>
        <v>0</v>
      </c>
      <c r="IM541" s="136"/>
      <c r="IN541" s="140"/>
      <c r="IO541" s="51"/>
      <c r="IP541" s="52"/>
      <c r="IQ541" s="48">
        <f t="shared" si="305"/>
        <v>0</v>
      </c>
      <c r="IR541" s="51"/>
      <c r="IS541" s="52"/>
      <c r="IT541" s="48">
        <f t="shared" si="286"/>
        <v>0</v>
      </c>
      <c r="IU541" s="136"/>
      <c r="IV541" s="140"/>
      <c r="IW541" s="51"/>
      <c r="IX541" s="50"/>
      <c r="IY541" s="51"/>
      <c r="IZ541" s="50"/>
      <c r="JA541" s="129"/>
      <c r="JB541" s="50"/>
      <c r="JC541" s="51"/>
      <c r="JD541" s="50"/>
      <c r="JE541" s="51"/>
      <c r="JF541" s="50"/>
      <c r="JG541" s="51"/>
      <c r="JH541" s="52"/>
      <c r="JI541" s="48">
        <f t="shared" si="309"/>
        <v>0</v>
      </c>
      <c r="JJ541" s="136"/>
      <c r="JK541" s="140"/>
      <c r="JL541" s="51"/>
      <c r="JM541" s="50"/>
      <c r="JN541" s="51"/>
      <c r="JO541" s="52"/>
      <c r="JP541" s="48">
        <f t="shared" si="306"/>
        <v>0</v>
      </c>
      <c r="JQ541" s="51"/>
      <c r="JR541" s="52"/>
    </row>
    <row r="542" spans="1:278" s="112" customFormat="1" ht="15" hidden="1" customHeight="1" x14ac:dyDescent="0.3">
      <c r="A542" s="27"/>
      <c r="B542" s="37">
        <v>5322</v>
      </c>
      <c r="C542" s="30" t="s">
        <v>357</v>
      </c>
      <c r="D542" s="38">
        <v>2005</v>
      </c>
      <c r="E542" s="62">
        <f t="shared" si="299"/>
        <v>0</v>
      </c>
      <c r="F542" s="47"/>
      <c r="G542" s="47"/>
      <c r="H542" s="47"/>
      <c r="I542" s="47"/>
      <c r="J542" s="48">
        <f t="shared" si="287"/>
        <v>0</v>
      </c>
      <c r="K542" s="49"/>
      <c r="L542" s="50"/>
      <c r="M542" s="51"/>
      <c r="N542" s="50"/>
      <c r="O542" s="51"/>
      <c r="P542" s="52"/>
      <c r="Q542" s="48">
        <f t="shared" si="300"/>
        <v>0</v>
      </c>
      <c r="R542" s="49"/>
      <c r="S542" s="52"/>
      <c r="T542" s="48">
        <f t="shared" si="301"/>
        <v>0</v>
      </c>
      <c r="U542" s="49"/>
      <c r="V542" s="50"/>
      <c r="W542" s="51"/>
      <c r="X542" s="52"/>
      <c r="Y542" s="53">
        <f t="shared" si="291"/>
        <v>0</v>
      </c>
      <c r="Z542" s="117"/>
      <c r="AA542" s="55"/>
      <c r="AB542" s="117"/>
      <c r="AC542" s="55"/>
      <c r="AD542" s="117"/>
      <c r="AE542" s="55"/>
      <c r="AF542" s="117"/>
      <c r="AG542" s="55"/>
      <c r="AH542" s="117"/>
      <c r="AI542" s="55"/>
      <c r="AJ542" s="117"/>
      <c r="AK542" s="55"/>
      <c r="AL542" s="117"/>
      <c r="AM542" s="55"/>
      <c r="AN542" s="117"/>
      <c r="AO542" s="88"/>
      <c r="AP542" s="95">
        <f t="shared" si="302"/>
        <v>0</v>
      </c>
      <c r="AQ542" s="118"/>
      <c r="AR542" s="92"/>
      <c r="AS542" s="89">
        <f t="shared" si="311"/>
        <v>0</v>
      </c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>
        <f t="shared" si="283"/>
        <v>0</v>
      </c>
      <c r="BE542" s="11"/>
      <c r="BF542" s="10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307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>
        <f t="shared" si="312"/>
        <v>0</v>
      </c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>
        <f t="shared" si="313"/>
        <v>0</v>
      </c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>
        <f t="shared" si="303"/>
        <v>0</v>
      </c>
      <c r="DG542" s="51"/>
      <c r="DH542" s="50"/>
      <c r="DI542" s="51"/>
      <c r="DJ542" s="50"/>
      <c r="DK542" s="51"/>
      <c r="DL542" s="52"/>
      <c r="DM542" s="53">
        <f t="shared" si="318"/>
        <v>0</v>
      </c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>
        <f t="shared" si="314"/>
        <v>0</v>
      </c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304"/>
        <v>0</v>
      </c>
      <c r="EZ542" s="51"/>
      <c r="FA542" s="50"/>
      <c r="FB542" s="51"/>
      <c r="FC542" s="52"/>
      <c r="FD542" s="53">
        <f t="shared" si="315"/>
        <v>0</v>
      </c>
      <c r="FE542" s="51"/>
      <c r="FF542" s="50"/>
      <c r="FG542" s="51"/>
      <c r="FH542" s="50"/>
      <c r="FI542" s="51"/>
      <c r="FJ542" s="50"/>
      <c r="FK542" s="51"/>
      <c r="FL542" s="50"/>
      <c r="FM542" s="51"/>
      <c r="FN542" s="50"/>
      <c r="FO542" s="51"/>
      <c r="FP542" s="52"/>
      <c r="FQ542" s="53">
        <f t="shared" si="319"/>
        <v>0</v>
      </c>
      <c r="FR542" s="122"/>
      <c r="FS542" s="122"/>
      <c r="FT542" s="51"/>
      <c r="FU542" s="50"/>
      <c r="FV542" s="51"/>
      <c r="FW542" s="50"/>
      <c r="FX542" s="50"/>
      <c r="FY542" s="50"/>
      <c r="FZ542" s="50"/>
      <c r="GA542" s="50"/>
      <c r="GB542" s="51"/>
      <c r="GC542" s="52"/>
      <c r="GD542" s="53">
        <f t="shared" si="316"/>
        <v>0</v>
      </c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>
        <f t="shared" si="317"/>
        <v>0</v>
      </c>
      <c r="GP542" s="136"/>
      <c r="GQ542" s="140"/>
      <c r="GR542" s="51"/>
      <c r="GS542" s="50"/>
      <c r="GT542" s="51"/>
      <c r="GU542" s="50"/>
      <c r="GV542" s="129"/>
      <c r="GW542" s="50"/>
      <c r="GX542" s="51"/>
      <c r="GY542" s="50"/>
      <c r="GZ542" s="51"/>
      <c r="HA542" s="50"/>
      <c r="HB542" s="51"/>
      <c r="HC542" s="52"/>
      <c r="HD542" s="48">
        <f t="shared" si="290"/>
        <v>0</v>
      </c>
      <c r="HE542" s="136"/>
      <c r="HF542" s="140"/>
      <c r="HG542" s="51"/>
      <c r="HH542" s="50"/>
      <c r="HI542" s="51"/>
      <c r="HJ542" s="50"/>
      <c r="HK542" s="129"/>
      <c r="HL542" s="50"/>
      <c r="HM542" s="51"/>
      <c r="HN542" s="50"/>
      <c r="HO542" s="51"/>
      <c r="HP542" s="50"/>
      <c r="HQ542" s="51"/>
      <c r="HR542" s="52"/>
      <c r="HS542" s="48">
        <f t="shared" si="308"/>
        <v>0</v>
      </c>
      <c r="HT542" s="136"/>
      <c r="HU542" s="140"/>
      <c r="HV542" s="51"/>
      <c r="HW542" s="50"/>
      <c r="HX542" s="51"/>
      <c r="HY542" s="50"/>
      <c r="HZ542" s="129"/>
      <c r="IA542" s="50"/>
      <c r="IB542" s="51"/>
      <c r="IC542" s="50"/>
      <c r="ID542" s="51"/>
      <c r="IE542" s="50"/>
      <c r="IF542" s="129"/>
      <c r="IG542" s="50"/>
      <c r="IH542" s="129"/>
      <c r="II542" s="50"/>
      <c r="IJ542" s="51"/>
      <c r="IK542" s="52"/>
      <c r="IL542" s="48">
        <f t="shared" si="310"/>
        <v>0</v>
      </c>
      <c r="IM542" s="136"/>
      <c r="IN542" s="140"/>
      <c r="IO542" s="51"/>
      <c r="IP542" s="52"/>
      <c r="IQ542" s="48">
        <f t="shared" si="305"/>
        <v>0</v>
      </c>
      <c r="IR542" s="51"/>
      <c r="IS542" s="52"/>
      <c r="IT542" s="48">
        <f t="shared" si="286"/>
        <v>0</v>
      </c>
      <c r="IU542" s="136"/>
      <c r="IV542" s="140"/>
      <c r="IW542" s="51"/>
      <c r="IX542" s="50"/>
      <c r="IY542" s="129"/>
      <c r="IZ542" s="50"/>
      <c r="JA542" s="129"/>
      <c r="JB542" s="50"/>
      <c r="JC542" s="51"/>
      <c r="JD542" s="50"/>
      <c r="JE542" s="51"/>
      <c r="JF542" s="50"/>
      <c r="JG542" s="51"/>
      <c r="JH542" s="52"/>
      <c r="JI542" s="48">
        <f t="shared" si="309"/>
        <v>0</v>
      </c>
      <c r="JJ542" s="136"/>
      <c r="JK542" s="140"/>
      <c r="JL542" s="129"/>
      <c r="JM542" s="50"/>
      <c r="JN542" s="51"/>
      <c r="JO542" s="52"/>
      <c r="JP542" s="48">
        <f t="shared" si="306"/>
        <v>0</v>
      </c>
      <c r="JQ542" s="51"/>
      <c r="JR542" s="52"/>
    </row>
    <row r="543" spans="1:278" s="112" customFormat="1" ht="15" hidden="1" customHeight="1" x14ac:dyDescent="0.3">
      <c r="A543" s="27"/>
      <c r="B543" s="37">
        <v>985</v>
      </c>
      <c r="C543" s="30" t="s">
        <v>361</v>
      </c>
      <c r="D543" s="38">
        <v>1994</v>
      </c>
      <c r="E543" s="62">
        <f t="shared" si="299"/>
        <v>0</v>
      </c>
      <c r="F543" s="47"/>
      <c r="G543" s="47"/>
      <c r="H543" s="47"/>
      <c r="I543" s="47"/>
      <c r="J543" s="48">
        <f t="shared" si="287"/>
        <v>0</v>
      </c>
      <c r="K543" s="49"/>
      <c r="L543" s="50"/>
      <c r="M543" s="51"/>
      <c r="N543" s="50"/>
      <c r="O543" s="51"/>
      <c r="P543" s="52"/>
      <c r="Q543" s="48">
        <f t="shared" si="300"/>
        <v>0</v>
      </c>
      <c r="R543" s="49"/>
      <c r="S543" s="52"/>
      <c r="T543" s="48">
        <f t="shared" si="301"/>
        <v>0</v>
      </c>
      <c r="U543" s="49"/>
      <c r="V543" s="50"/>
      <c r="W543" s="51"/>
      <c r="X543" s="52"/>
      <c r="Y543" s="53">
        <f t="shared" ref="Y543:Y566" si="320">AA543+AC543+AE543+AG543+AI543+AK543+AM543+AO543</f>
        <v>0</v>
      </c>
      <c r="Z543" s="117"/>
      <c r="AA543" s="55"/>
      <c r="AB543" s="117"/>
      <c r="AC543" s="55"/>
      <c r="AD543" s="117"/>
      <c r="AE543" s="55"/>
      <c r="AF543" s="120"/>
      <c r="AG543" s="55"/>
      <c r="AH543" s="120"/>
      <c r="AI543" s="55"/>
      <c r="AJ543" s="117"/>
      <c r="AK543" s="55"/>
      <c r="AL543" s="148"/>
      <c r="AM543" s="55"/>
      <c r="AN543" s="117"/>
      <c r="AO543" s="88"/>
      <c r="AP543" s="95">
        <f t="shared" si="302"/>
        <v>0</v>
      </c>
      <c r="AQ543" s="118"/>
      <c r="AR543" s="92"/>
      <c r="AS543" s="89">
        <f t="shared" si="311"/>
        <v>0</v>
      </c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>
        <f t="shared" si="283"/>
        <v>0</v>
      </c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307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>
        <f t="shared" si="312"/>
        <v>0</v>
      </c>
      <c r="CI543" s="51"/>
      <c r="CJ543" s="50"/>
      <c r="CK543" s="51"/>
      <c r="CL543" s="50"/>
      <c r="CM543" s="51"/>
      <c r="CN543" s="50"/>
      <c r="CO543" s="50"/>
      <c r="CP543" s="50"/>
      <c r="CQ543" s="51"/>
      <c r="CR543" s="50"/>
      <c r="CS543" s="51"/>
      <c r="CT543" s="52"/>
      <c r="CU543" s="53">
        <f t="shared" si="313"/>
        <v>0</v>
      </c>
      <c r="CV543" s="51"/>
      <c r="CW543" s="50"/>
      <c r="CX543" s="50"/>
      <c r="CY543" s="50"/>
      <c r="CZ543" s="51"/>
      <c r="DA543" s="50"/>
      <c r="DB543" s="51"/>
      <c r="DC543" s="50"/>
      <c r="DD543" s="51"/>
      <c r="DE543" s="52"/>
      <c r="DF543" s="53">
        <f t="shared" si="303"/>
        <v>0</v>
      </c>
      <c r="DG543" s="51"/>
      <c r="DH543" s="50"/>
      <c r="DI543" s="50"/>
      <c r="DJ543" s="50"/>
      <c r="DK543" s="51"/>
      <c r="DL543" s="52"/>
      <c r="DM543" s="53">
        <f t="shared" si="318"/>
        <v>0</v>
      </c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0"/>
      <c r="DY543" s="50"/>
      <c r="DZ543" s="51"/>
      <c r="EA543" s="50"/>
      <c r="EB543" s="51"/>
      <c r="EC543" s="52"/>
      <c r="ED543" s="53">
        <f t="shared" si="314"/>
        <v>0</v>
      </c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0"/>
      <c r="EP543" s="50"/>
      <c r="EQ543" s="51"/>
      <c r="ER543" s="50"/>
      <c r="ES543" s="50"/>
      <c r="ET543" s="50"/>
      <c r="EU543" s="50"/>
      <c r="EV543" s="50"/>
      <c r="EW543" s="51"/>
      <c r="EX543" s="52"/>
      <c r="EY543" s="53">
        <f t="shared" si="304"/>
        <v>0</v>
      </c>
      <c r="EZ543" s="51"/>
      <c r="FA543" s="50"/>
      <c r="FB543" s="51"/>
      <c r="FC543" s="52"/>
      <c r="FD543" s="53">
        <f t="shared" si="315"/>
        <v>0</v>
      </c>
      <c r="FE543" s="51"/>
      <c r="FF543" s="50"/>
      <c r="FG543" s="51"/>
      <c r="FH543" s="50"/>
      <c r="FI543" s="51"/>
      <c r="FJ543" s="50"/>
      <c r="FK543" s="50"/>
      <c r="FL543" s="50"/>
      <c r="FM543" s="51"/>
      <c r="FN543" s="50"/>
      <c r="FO543" s="51"/>
      <c r="FP543" s="52"/>
      <c r="FQ543" s="53">
        <f t="shared" si="319"/>
        <v>0</v>
      </c>
      <c r="FR543" s="122"/>
      <c r="FS543" s="122"/>
      <c r="FT543" s="51"/>
      <c r="FU543" s="50"/>
      <c r="FV543" s="51"/>
      <c r="FW543" s="50"/>
      <c r="FX543" s="50"/>
      <c r="FY543" s="50"/>
      <c r="FZ543" s="50"/>
      <c r="GA543" s="50"/>
      <c r="GB543" s="51"/>
      <c r="GC543" s="52"/>
      <c r="GD543" s="53">
        <f t="shared" si="316"/>
        <v>0</v>
      </c>
      <c r="GE543" s="51"/>
      <c r="GF543" s="50"/>
      <c r="GG543" s="51"/>
      <c r="GH543" s="50"/>
      <c r="GI543" s="51"/>
      <c r="GJ543" s="50"/>
      <c r="GK543" s="50"/>
      <c r="GL543" s="50"/>
      <c r="GM543" s="51"/>
      <c r="GN543" s="52"/>
      <c r="GO543" s="48">
        <f t="shared" si="317"/>
        <v>0</v>
      </c>
      <c r="GP543" s="125"/>
      <c r="GQ543" s="125"/>
      <c r="GR543" s="51"/>
      <c r="GS543" s="50"/>
      <c r="GT543" s="51"/>
      <c r="GU543" s="50"/>
      <c r="GV543" s="50"/>
      <c r="GW543" s="50"/>
      <c r="GX543" s="50"/>
      <c r="GY543" s="50"/>
      <c r="GZ543" s="50"/>
      <c r="HA543" s="50"/>
      <c r="HB543" s="51"/>
      <c r="HC543" s="52"/>
      <c r="HD543" s="48">
        <f t="shared" si="290"/>
        <v>0</v>
      </c>
      <c r="HE543" s="125"/>
      <c r="HF543" s="125"/>
      <c r="HG543" s="51"/>
      <c r="HH543" s="50"/>
      <c r="HI543" s="51"/>
      <c r="HJ543" s="50"/>
      <c r="HK543" s="50"/>
      <c r="HL543" s="50"/>
      <c r="HM543" s="50"/>
      <c r="HN543" s="50"/>
      <c r="HO543" s="50"/>
      <c r="HP543" s="50"/>
      <c r="HQ543" s="51"/>
      <c r="HR543" s="52"/>
      <c r="HS543" s="48">
        <f t="shared" si="308"/>
        <v>0</v>
      </c>
      <c r="HT543" s="136"/>
      <c r="HU543" s="140"/>
      <c r="HV543" s="51"/>
      <c r="HW543" s="50"/>
      <c r="HX543" s="51"/>
      <c r="HY543" s="50"/>
      <c r="HZ543" s="51"/>
      <c r="IA543" s="50"/>
      <c r="IB543" s="51"/>
      <c r="IC543" s="50"/>
      <c r="ID543" s="51"/>
      <c r="IE543" s="50"/>
      <c r="IF543" s="129"/>
      <c r="IG543" s="50"/>
      <c r="IH543" s="129"/>
      <c r="II543" s="50"/>
      <c r="IJ543" s="51"/>
      <c r="IK543" s="52"/>
      <c r="IL543" s="48">
        <f t="shared" si="310"/>
        <v>0</v>
      </c>
      <c r="IM543" s="136"/>
      <c r="IN543" s="140"/>
      <c r="IO543" s="51"/>
      <c r="IP543" s="52"/>
      <c r="IQ543" s="48">
        <f t="shared" si="305"/>
        <v>0</v>
      </c>
      <c r="IR543" s="51"/>
      <c r="IS543" s="52"/>
      <c r="IT543" s="48">
        <f t="shared" si="286"/>
        <v>0</v>
      </c>
      <c r="IU543" s="136"/>
      <c r="IV543" s="140"/>
      <c r="IW543" s="51"/>
      <c r="IX543" s="50"/>
      <c r="IY543" s="51"/>
      <c r="IZ543" s="50"/>
      <c r="JA543" s="129"/>
      <c r="JB543" s="50"/>
      <c r="JC543" s="51"/>
      <c r="JD543" s="50"/>
      <c r="JE543" s="51"/>
      <c r="JF543" s="50"/>
      <c r="JG543" s="51"/>
      <c r="JH543" s="52"/>
      <c r="JI543" s="48">
        <f t="shared" si="309"/>
        <v>0</v>
      </c>
      <c r="JJ543" s="136"/>
      <c r="JK543" s="140"/>
      <c r="JL543" s="51"/>
      <c r="JM543" s="50"/>
      <c r="JN543" s="51"/>
      <c r="JO543" s="52"/>
      <c r="JP543" s="48">
        <f t="shared" si="306"/>
        <v>0</v>
      </c>
      <c r="JQ543" s="51"/>
      <c r="JR543" s="52"/>
    </row>
    <row r="544" spans="1:278" s="112" customFormat="1" ht="15" hidden="1" customHeight="1" x14ac:dyDescent="0.3">
      <c r="A544" s="27"/>
      <c r="B544" s="37">
        <v>6225</v>
      </c>
      <c r="C544" s="30" t="s">
        <v>140</v>
      </c>
      <c r="D544" s="38">
        <v>2006</v>
      </c>
      <c r="E544" s="62">
        <f t="shared" si="299"/>
        <v>0</v>
      </c>
      <c r="F544" s="47"/>
      <c r="G544" s="47"/>
      <c r="H544" s="47"/>
      <c r="I544" s="47"/>
      <c r="J544" s="48">
        <f t="shared" si="287"/>
        <v>0</v>
      </c>
      <c r="K544" s="49"/>
      <c r="L544" s="50"/>
      <c r="M544" s="51"/>
      <c r="N544" s="50"/>
      <c r="O544" s="51"/>
      <c r="P544" s="52"/>
      <c r="Q544" s="48">
        <f t="shared" si="300"/>
        <v>0</v>
      </c>
      <c r="R544" s="49"/>
      <c r="S544" s="52"/>
      <c r="T544" s="48">
        <f t="shared" si="301"/>
        <v>0</v>
      </c>
      <c r="U544" s="49"/>
      <c r="V544" s="50"/>
      <c r="W544" s="51"/>
      <c r="X544" s="52"/>
      <c r="Y544" s="53">
        <f t="shared" si="320"/>
        <v>0</v>
      </c>
      <c r="Z544" s="117"/>
      <c r="AA544" s="55"/>
      <c r="AB544" s="117"/>
      <c r="AC544" s="55"/>
      <c r="AD544" s="117"/>
      <c r="AE544" s="55"/>
      <c r="AF544" s="117"/>
      <c r="AG544" s="55"/>
      <c r="AH544" s="117"/>
      <c r="AI544" s="55"/>
      <c r="AJ544" s="117"/>
      <c r="AK544" s="55"/>
      <c r="AL544" s="117"/>
      <c r="AM544" s="55"/>
      <c r="AN544" s="117"/>
      <c r="AO544" s="88"/>
      <c r="AP544" s="95">
        <f t="shared" si="302"/>
        <v>0</v>
      </c>
      <c r="AQ544" s="118"/>
      <c r="AR544" s="92"/>
      <c r="AS544" s="89">
        <f t="shared" si="311"/>
        <v>0</v>
      </c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>
        <f t="shared" ref="BD544:BD566" si="321">BF544+BH544+BJ544+BL544+BN544+BP544</f>
        <v>0</v>
      </c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307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>
        <f t="shared" si="312"/>
        <v>0</v>
      </c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>
        <f t="shared" si="313"/>
        <v>0</v>
      </c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>
        <f t="shared" si="303"/>
        <v>0</v>
      </c>
      <c r="DG544" s="51"/>
      <c r="DH544" s="50"/>
      <c r="DI544" s="51"/>
      <c r="DJ544" s="50"/>
      <c r="DK544" s="51"/>
      <c r="DL544" s="52"/>
      <c r="DM544" s="53">
        <f t="shared" si="318"/>
        <v>0</v>
      </c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>
        <f t="shared" si="314"/>
        <v>0</v>
      </c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0"/>
      <c r="ET544" s="50"/>
      <c r="EU544" s="50"/>
      <c r="EV544" s="50"/>
      <c r="EW544" s="51"/>
      <c r="EX544" s="52"/>
      <c r="EY544" s="53">
        <f t="shared" si="304"/>
        <v>0</v>
      </c>
      <c r="EZ544" s="51"/>
      <c r="FA544" s="50"/>
      <c r="FB544" s="51"/>
      <c r="FC544" s="52"/>
      <c r="FD544" s="53">
        <f t="shared" si="315"/>
        <v>0</v>
      </c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>
        <f t="shared" si="319"/>
        <v>0</v>
      </c>
      <c r="FR544" s="122"/>
      <c r="FS544" s="122"/>
      <c r="FT544" s="51"/>
      <c r="FU544" s="50"/>
      <c r="FV544" s="51"/>
      <c r="FW544" s="50"/>
      <c r="FX544" s="50"/>
      <c r="FY544" s="50"/>
      <c r="FZ544" s="50"/>
      <c r="GA544" s="50"/>
      <c r="GB544" s="51"/>
      <c r="GC544" s="52"/>
      <c r="GD544" s="53">
        <f t="shared" si="316"/>
        <v>0</v>
      </c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>
        <f t="shared" si="317"/>
        <v>0</v>
      </c>
      <c r="GP544" s="136"/>
      <c r="GQ544" s="140"/>
      <c r="GR544" s="51"/>
      <c r="GS544" s="50"/>
      <c r="GT544" s="51"/>
      <c r="GU544" s="50"/>
      <c r="GV544" s="129"/>
      <c r="GW544" s="50"/>
      <c r="GX544" s="51"/>
      <c r="GY544" s="50"/>
      <c r="GZ544" s="51"/>
      <c r="HA544" s="50"/>
      <c r="HB544" s="51"/>
      <c r="HC544" s="52"/>
      <c r="HD544" s="48">
        <f t="shared" si="290"/>
        <v>0</v>
      </c>
      <c r="HE544" s="136"/>
      <c r="HF544" s="140"/>
      <c r="HG544" s="51"/>
      <c r="HH544" s="50"/>
      <c r="HI544" s="51"/>
      <c r="HJ544" s="50"/>
      <c r="HK544" s="129"/>
      <c r="HL544" s="50"/>
      <c r="HM544" s="51"/>
      <c r="HN544" s="50"/>
      <c r="HO544" s="51"/>
      <c r="HP544" s="50"/>
      <c r="HQ544" s="51"/>
      <c r="HR544" s="52"/>
      <c r="HS544" s="48">
        <f t="shared" si="308"/>
        <v>0</v>
      </c>
      <c r="HT544" s="136"/>
      <c r="HU544" s="140"/>
      <c r="HV544" s="51"/>
      <c r="HW544" s="50"/>
      <c r="HX544" s="51"/>
      <c r="HY544" s="50"/>
      <c r="HZ544" s="129"/>
      <c r="IA544" s="50"/>
      <c r="IB544" s="51"/>
      <c r="IC544" s="50"/>
      <c r="ID544" s="51"/>
      <c r="IE544" s="50"/>
      <c r="IF544" s="129"/>
      <c r="IG544" s="50"/>
      <c r="IH544" s="129"/>
      <c r="II544" s="50"/>
      <c r="IJ544" s="51"/>
      <c r="IK544" s="52"/>
      <c r="IL544" s="48">
        <f t="shared" si="310"/>
        <v>0</v>
      </c>
      <c r="IM544" s="136"/>
      <c r="IN544" s="140"/>
      <c r="IO544" s="51"/>
      <c r="IP544" s="52"/>
      <c r="IQ544" s="48">
        <f t="shared" si="305"/>
        <v>0</v>
      </c>
      <c r="IR544" s="51"/>
      <c r="IS544" s="52"/>
      <c r="IT544" s="48">
        <f t="shared" si="286"/>
        <v>0</v>
      </c>
      <c r="IU544" s="136"/>
      <c r="IV544" s="140"/>
      <c r="IW544" s="51"/>
      <c r="IX544" s="50"/>
      <c r="IY544" s="129"/>
      <c r="IZ544" s="50"/>
      <c r="JA544" s="129"/>
      <c r="JB544" s="50"/>
      <c r="JC544" s="51"/>
      <c r="JD544" s="50"/>
      <c r="JE544" s="51"/>
      <c r="JF544" s="50"/>
      <c r="JG544" s="51"/>
      <c r="JH544" s="52"/>
      <c r="JI544" s="48">
        <f t="shared" si="309"/>
        <v>0</v>
      </c>
      <c r="JJ544" s="136"/>
      <c r="JK544" s="140"/>
      <c r="JL544" s="129"/>
      <c r="JM544" s="50"/>
      <c r="JN544" s="51"/>
      <c r="JO544" s="52"/>
      <c r="JP544" s="48">
        <f t="shared" si="306"/>
        <v>0</v>
      </c>
      <c r="JQ544" s="51"/>
      <c r="JR544" s="52"/>
    </row>
    <row r="545" spans="1:278" s="112" customFormat="1" ht="15" hidden="1" customHeight="1" x14ac:dyDescent="0.3">
      <c r="A545" s="27"/>
      <c r="B545" s="37">
        <v>6661</v>
      </c>
      <c r="C545" s="30" t="s">
        <v>336</v>
      </c>
      <c r="D545" s="38">
        <v>2002</v>
      </c>
      <c r="E545" s="62">
        <f t="shared" si="299"/>
        <v>0</v>
      </c>
      <c r="F545" s="47"/>
      <c r="G545" s="47"/>
      <c r="H545" s="47"/>
      <c r="I545" s="47"/>
      <c r="J545" s="48">
        <f t="shared" si="287"/>
        <v>0</v>
      </c>
      <c r="K545" s="49"/>
      <c r="L545" s="50"/>
      <c r="M545" s="51"/>
      <c r="N545" s="50"/>
      <c r="O545" s="51"/>
      <c r="P545" s="52"/>
      <c r="Q545" s="48">
        <f t="shared" si="300"/>
        <v>0</v>
      </c>
      <c r="R545" s="49"/>
      <c r="S545" s="52"/>
      <c r="T545" s="48">
        <f t="shared" si="301"/>
        <v>0</v>
      </c>
      <c r="U545" s="49"/>
      <c r="V545" s="50"/>
      <c r="W545" s="51"/>
      <c r="X545" s="52"/>
      <c r="Y545" s="53">
        <f t="shared" si="320"/>
        <v>0</v>
      </c>
      <c r="Z545" s="117"/>
      <c r="AA545" s="55"/>
      <c r="AB545" s="117"/>
      <c r="AC545" s="55"/>
      <c r="AD545" s="117"/>
      <c r="AE545" s="55"/>
      <c r="AF545" s="117"/>
      <c r="AG545" s="55"/>
      <c r="AH545" s="117"/>
      <c r="AI545" s="55"/>
      <c r="AJ545" s="117"/>
      <c r="AK545" s="55"/>
      <c r="AL545" s="148"/>
      <c r="AM545" s="55"/>
      <c r="AN545" s="117"/>
      <c r="AO545" s="88"/>
      <c r="AP545" s="95">
        <f t="shared" si="302"/>
        <v>0</v>
      </c>
      <c r="AQ545" s="118"/>
      <c r="AR545" s="92"/>
      <c r="AS545" s="89">
        <f t="shared" si="311"/>
        <v>0</v>
      </c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>
        <f t="shared" si="321"/>
        <v>0</v>
      </c>
      <c r="BE545" s="11"/>
      <c r="BF545" s="10"/>
      <c r="BG545" s="11"/>
      <c r="BH545" s="10"/>
      <c r="BI545" s="11"/>
      <c r="BJ545" s="10"/>
      <c r="BK545" s="11"/>
      <c r="BL545" s="10"/>
      <c r="BM545" s="11"/>
      <c r="BN545" s="10"/>
      <c r="BO545" s="11"/>
      <c r="BP545" s="12"/>
      <c r="BQ545" s="13">
        <f t="shared" si="307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>
        <f t="shared" si="312"/>
        <v>0</v>
      </c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51"/>
      <c r="CT545" s="52"/>
      <c r="CU545" s="53">
        <f t="shared" si="313"/>
        <v>0</v>
      </c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>
        <f t="shared" si="303"/>
        <v>0</v>
      </c>
      <c r="DG545" s="51"/>
      <c r="DH545" s="50"/>
      <c r="DI545" s="51"/>
      <c r="DJ545" s="50"/>
      <c r="DK545" s="51"/>
      <c r="DL545" s="52"/>
      <c r="DM545" s="53">
        <f t="shared" si="318"/>
        <v>0</v>
      </c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>
        <f t="shared" si="314"/>
        <v>0</v>
      </c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0"/>
      <c r="ET545" s="50"/>
      <c r="EU545" s="50"/>
      <c r="EV545" s="50"/>
      <c r="EW545" s="51"/>
      <c r="EX545" s="52"/>
      <c r="EY545" s="53">
        <f t="shared" si="304"/>
        <v>0</v>
      </c>
      <c r="EZ545" s="51"/>
      <c r="FA545" s="50"/>
      <c r="FB545" s="51"/>
      <c r="FC545" s="52"/>
      <c r="FD545" s="53">
        <f t="shared" si="315"/>
        <v>0</v>
      </c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>
        <f t="shared" si="319"/>
        <v>0</v>
      </c>
      <c r="FR545" s="122"/>
      <c r="FS545" s="122"/>
      <c r="FT545" s="51"/>
      <c r="FU545" s="50"/>
      <c r="FV545" s="51"/>
      <c r="FW545" s="50"/>
      <c r="FX545" s="50"/>
      <c r="FY545" s="50"/>
      <c r="FZ545" s="50"/>
      <c r="GA545" s="50"/>
      <c r="GB545" s="51"/>
      <c r="GC545" s="52"/>
      <c r="GD545" s="53">
        <f t="shared" si="316"/>
        <v>0</v>
      </c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>
        <f t="shared" si="317"/>
        <v>0</v>
      </c>
      <c r="GP545" s="136"/>
      <c r="GQ545" s="140"/>
      <c r="GR545" s="51"/>
      <c r="GS545" s="50"/>
      <c r="GT545" s="51"/>
      <c r="GU545" s="50"/>
      <c r="GV545" s="129"/>
      <c r="GW545" s="50"/>
      <c r="GX545" s="51"/>
      <c r="GY545" s="50"/>
      <c r="GZ545" s="51"/>
      <c r="HA545" s="50"/>
      <c r="HB545" s="51"/>
      <c r="HC545" s="52"/>
      <c r="HD545" s="48">
        <f t="shared" si="290"/>
        <v>0</v>
      </c>
      <c r="HE545" s="136"/>
      <c r="HF545" s="140"/>
      <c r="HG545" s="51"/>
      <c r="HH545" s="50"/>
      <c r="HI545" s="51"/>
      <c r="HJ545" s="50"/>
      <c r="HK545" s="129"/>
      <c r="HL545" s="50"/>
      <c r="HM545" s="51"/>
      <c r="HN545" s="50"/>
      <c r="HO545" s="51"/>
      <c r="HP545" s="50"/>
      <c r="HQ545" s="51"/>
      <c r="HR545" s="52"/>
      <c r="HS545" s="48">
        <f t="shared" si="308"/>
        <v>0</v>
      </c>
      <c r="HT545" s="136"/>
      <c r="HU545" s="140"/>
      <c r="HV545" s="51"/>
      <c r="HW545" s="50"/>
      <c r="HX545" s="51"/>
      <c r="HY545" s="50"/>
      <c r="HZ545" s="129"/>
      <c r="IA545" s="50"/>
      <c r="IB545" s="51"/>
      <c r="IC545" s="50"/>
      <c r="ID545" s="51"/>
      <c r="IE545" s="50"/>
      <c r="IF545" s="129"/>
      <c r="IG545" s="50"/>
      <c r="IH545" s="129"/>
      <c r="II545" s="50"/>
      <c r="IJ545" s="51"/>
      <c r="IK545" s="52"/>
      <c r="IL545" s="48">
        <f t="shared" si="310"/>
        <v>0</v>
      </c>
      <c r="IM545" s="136"/>
      <c r="IN545" s="140"/>
      <c r="IO545" s="51"/>
      <c r="IP545" s="52"/>
      <c r="IQ545" s="48">
        <f t="shared" si="305"/>
        <v>0</v>
      </c>
      <c r="IR545" s="51"/>
      <c r="IS545" s="52"/>
      <c r="IT545" s="48">
        <f t="shared" si="286"/>
        <v>0</v>
      </c>
      <c r="IU545" s="136"/>
      <c r="IV545" s="140"/>
      <c r="IW545" s="51"/>
      <c r="IX545" s="50"/>
      <c r="IY545" s="129"/>
      <c r="IZ545" s="50"/>
      <c r="JA545" s="129"/>
      <c r="JB545" s="50"/>
      <c r="JC545" s="51"/>
      <c r="JD545" s="50"/>
      <c r="JE545" s="51"/>
      <c r="JF545" s="50"/>
      <c r="JG545" s="51"/>
      <c r="JH545" s="52"/>
      <c r="JI545" s="48">
        <f t="shared" si="309"/>
        <v>0</v>
      </c>
      <c r="JJ545" s="136"/>
      <c r="JK545" s="140"/>
      <c r="JL545" s="129"/>
      <c r="JM545" s="50"/>
      <c r="JN545" s="51"/>
      <c r="JO545" s="52"/>
      <c r="JP545" s="48">
        <f t="shared" si="306"/>
        <v>0</v>
      </c>
      <c r="JQ545" s="51"/>
      <c r="JR545" s="52"/>
    </row>
    <row r="546" spans="1:278" s="112" customFormat="1" ht="15" hidden="1" customHeight="1" x14ac:dyDescent="0.3">
      <c r="A546" s="27"/>
      <c r="B546" s="37">
        <v>9554</v>
      </c>
      <c r="C546" s="30" t="s">
        <v>780</v>
      </c>
      <c r="D546" s="38">
        <v>2010</v>
      </c>
      <c r="E546" s="62">
        <f t="shared" si="299"/>
        <v>0</v>
      </c>
      <c r="F546" s="47" t="s">
        <v>412</v>
      </c>
      <c r="G546" s="47"/>
      <c r="H546" s="47" t="s">
        <v>592</v>
      </c>
      <c r="I546" s="47"/>
      <c r="J546" s="48">
        <f t="shared" si="287"/>
        <v>0</v>
      </c>
      <c r="K546" s="49"/>
      <c r="L546" s="50"/>
      <c r="M546" s="51"/>
      <c r="N546" s="50"/>
      <c r="O546" s="51"/>
      <c r="P546" s="52"/>
      <c r="Q546" s="48">
        <f t="shared" si="300"/>
        <v>0</v>
      </c>
      <c r="R546" s="49"/>
      <c r="S546" s="52"/>
      <c r="T546" s="48">
        <f t="shared" si="301"/>
        <v>0</v>
      </c>
      <c r="U546" s="49"/>
      <c r="V546" s="50"/>
      <c r="W546" s="51"/>
      <c r="X546" s="52"/>
      <c r="Y546" s="53">
        <f t="shared" si="320"/>
        <v>0</v>
      </c>
      <c r="Z546" s="117"/>
      <c r="AA546" s="55"/>
      <c r="AB546" s="117"/>
      <c r="AC546" s="55"/>
      <c r="AD546" s="117"/>
      <c r="AE546" s="55"/>
      <c r="AF546" s="117"/>
      <c r="AG546" s="55"/>
      <c r="AH546" s="117"/>
      <c r="AI546" s="55"/>
      <c r="AJ546" s="117"/>
      <c r="AK546" s="55"/>
      <c r="AL546" s="117"/>
      <c r="AM546" s="55"/>
      <c r="AN546" s="117"/>
      <c r="AO546" s="88"/>
      <c r="AP546" s="95">
        <f t="shared" si="302"/>
        <v>0</v>
      </c>
      <c r="AQ546" s="118"/>
      <c r="AR546" s="92"/>
      <c r="AS546" s="89"/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>
        <f t="shared" si="321"/>
        <v>0</v>
      </c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307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/>
      <c r="CI546" s="51"/>
      <c r="CJ546" s="50"/>
      <c r="CK546" s="51"/>
      <c r="CL546" s="50"/>
      <c r="CM546" s="51"/>
      <c r="CN546" s="50"/>
      <c r="CO546" s="51"/>
      <c r="CP546" s="50"/>
      <c r="CQ546" s="51"/>
      <c r="CR546" s="50"/>
      <c r="CS546" s="51"/>
      <c r="CT546" s="52"/>
      <c r="CU546" s="53"/>
      <c r="CV546" s="51"/>
      <c r="CW546" s="50"/>
      <c r="CX546" s="51"/>
      <c r="CY546" s="50"/>
      <c r="CZ546" s="51"/>
      <c r="DA546" s="50"/>
      <c r="DB546" s="51"/>
      <c r="DC546" s="50"/>
      <c r="DD546" s="51"/>
      <c r="DE546" s="52"/>
      <c r="DF546" s="53">
        <f t="shared" si="303"/>
        <v>0</v>
      </c>
      <c r="DG546" s="51"/>
      <c r="DH546" s="50"/>
      <c r="DI546" s="51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1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1"/>
      <c r="EP546" s="50"/>
      <c r="EQ546" s="51"/>
      <c r="ER546" s="50"/>
      <c r="ES546" s="51"/>
      <c r="ET546" s="50"/>
      <c r="EU546" s="101"/>
      <c r="EV546" s="102"/>
      <c r="EW546" s="51"/>
      <c r="EX546" s="52"/>
      <c r="EY546" s="53">
        <f t="shared" si="304"/>
        <v>0</v>
      </c>
      <c r="EZ546" s="51"/>
      <c r="FA546" s="50"/>
      <c r="FB546" s="51"/>
      <c r="FC546" s="52"/>
      <c r="FD546" s="53">
        <f t="shared" si="315"/>
        <v>0</v>
      </c>
      <c r="FE546" s="51"/>
      <c r="FF546" s="50"/>
      <c r="FG546" s="51"/>
      <c r="FH546" s="50"/>
      <c r="FI546" s="51"/>
      <c r="FJ546" s="50"/>
      <c r="FK546" s="51"/>
      <c r="FL546" s="50"/>
      <c r="FM546" s="51"/>
      <c r="FN546" s="50"/>
      <c r="FO546" s="51"/>
      <c r="FP546" s="52"/>
      <c r="FQ546" s="53">
        <f t="shared" si="319"/>
        <v>0</v>
      </c>
      <c r="FR546" s="153"/>
      <c r="FS546" s="150"/>
      <c r="FT546" s="51"/>
      <c r="FU546" s="50"/>
      <c r="FV546" s="51"/>
      <c r="FW546" s="50"/>
      <c r="FX546" s="51"/>
      <c r="FY546" s="50"/>
      <c r="FZ546" s="51"/>
      <c r="GA546" s="50"/>
      <c r="GB546" s="51"/>
      <c r="GC546" s="52"/>
      <c r="GD546" s="53"/>
      <c r="GE546" s="51"/>
      <c r="GF546" s="50"/>
      <c r="GG546" s="51"/>
      <c r="GH546" s="50"/>
      <c r="GI546" s="51"/>
      <c r="GJ546" s="50"/>
      <c r="GK546" s="51"/>
      <c r="GL546" s="50"/>
      <c r="GM546" s="51"/>
      <c r="GN546" s="52"/>
      <c r="GO546" s="48"/>
      <c r="GP546" s="136"/>
      <c r="GQ546" s="140"/>
      <c r="GR546" s="51"/>
      <c r="GS546" s="50"/>
      <c r="GT546" s="51"/>
      <c r="GU546" s="50"/>
      <c r="GV546" s="129"/>
      <c r="GW546" s="50"/>
      <c r="GX546" s="51"/>
      <c r="GY546" s="50"/>
      <c r="GZ546" s="51"/>
      <c r="HA546" s="50"/>
      <c r="HB546" s="51"/>
      <c r="HC546" s="52"/>
      <c r="HD546" s="48">
        <f t="shared" si="290"/>
        <v>0</v>
      </c>
      <c r="HE546" s="136"/>
      <c r="HF546" s="140"/>
      <c r="HG546" s="51"/>
      <c r="HH546" s="50"/>
      <c r="HI546" s="51"/>
      <c r="HJ546" s="50"/>
      <c r="HK546" s="129"/>
      <c r="HL546" s="50"/>
      <c r="HM546" s="51"/>
      <c r="HN546" s="50"/>
      <c r="HO546" s="51"/>
      <c r="HP546" s="50"/>
      <c r="HQ546" s="51"/>
      <c r="HR546" s="52"/>
      <c r="HS546" s="48">
        <f t="shared" si="308"/>
        <v>0</v>
      </c>
      <c r="HT546" s="136"/>
      <c r="HU546" s="140"/>
      <c r="HV546" s="51"/>
      <c r="HW546" s="50"/>
      <c r="HX546" s="51"/>
      <c r="HY546" s="50"/>
      <c r="HZ546" s="129"/>
      <c r="IA546" s="50"/>
      <c r="IB546" s="51"/>
      <c r="IC546" s="50"/>
      <c r="ID546" s="51"/>
      <c r="IE546" s="50"/>
      <c r="IF546" s="129"/>
      <c r="IG546" s="50"/>
      <c r="IH546" s="129"/>
      <c r="II546" s="50"/>
      <c r="IJ546" s="51"/>
      <c r="IK546" s="52"/>
      <c r="IL546" s="48">
        <f t="shared" si="310"/>
        <v>0</v>
      </c>
      <c r="IM546" s="136"/>
      <c r="IN546" s="140"/>
      <c r="IO546" s="51"/>
      <c r="IP546" s="52"/>
      <c r="IQ546" s="48">
        <f t="shared" si="305"/>
        <v>0</v>
      </c>
      <c r="IR546" s="51"/>
      <c r="IS546" s="52"/>
      <c r="IT546" s="48">
        <f t="shared" si="286"/>
        <v>0</v>
      </c>
      <c r="IU546" s="136"/>
      <c r="IV546" s="140"/>
      <c r="IW546" s="51"/>
      <c r="IX546" s="50"/>
      <c r="IY546" s="129"/>
      <c r="IZ546" s="50"/>
      <c r="JA546" s="129"/>
      <c r="JB546" s="50"/>
      <c r="JC546" s="51"/>
      <c r="JD546" s="50"/>
      <c r="JE546" s="51"/>
      <c r="JF546" s="50"/>
      <c r="JG546" s="51"/>
      <c r="JH546" s="52"/>
      <c r="JI546" s="48">
        <f t="shared" si="309"/>
        <v>0</v>
      </c>
      <c r="JJ546" s="136"/>
      <c r="JK546" s="140"/>
      <c r="JL546" s="129"/>
      <c r="JM546" s="50"/>
      <c r="JN546" s="51"/>
      <c r="JO546" s="52"/>
      <c r="JP546" s="48">
        <f t="shared" si="306"/>
        <v>0</v>
      </c>
      <c r="JQ546" s="51"/>
      <c r="JR546" s="52"/>
    </row>
    <row r="547" spans="1:278" s="112" customFormat="1" ht="15" hidden="1" customHeight="1" x14ac:dyDescent="0.3">
      <c r="A547" s="27"/>
      <c r="B547" s="37">
        <v>6580</v>
      </c>
      <c r="C547" s="30" t="s">
        <v>221</v>
      </c>
      <c r="D547" s="38">
        <v>2007</v>
      </c>
      <c r="E547" s="62">
        <f t="shared" si="299"/>
        <v>0</v>
      </c>
      <c r="F547" s="47"/>
      <c r="G547" s="47"/>
      <c r="H547" s="47"/>
      <c r="I547" s="47"/>
      <c r="J547" s="48">
        <f t="shared" si="287"/>
        <v>0</v>
      </c>
      <c r="K547" s="49"/>
      <c r="L547" s="50"/>
      <c r="M547" s="51"/>
      <c r="N547" s="50"/>
      <c r="O547" s="51"/>
      <c r="P547" s="52"/>
      <c r="Q547" s="48">
        <f t="shared" si="300"/>
        <v>0</v>
      </c>
      <c r="R547" s="49"/>
      <c r="S547" s="52"/>
      <c r="T547" s="48">
        <f t="shared" si="301"/>
        <v>0</v>
      </c>
      <c r="U547" s="49"/>
      <c r="V547" s="50"/>
      <c r="W547" s="51"/>
      <c r="X547" s="52"/>
      <c r="Y547" s="53">
        <f t="shared" si="320"/>
        <v>0</v>
      </c>
      <c r="Z547" s="117"/>
      <c r="AA547" s="55"/>
      <c r="AB547" s="117"/>
      <c r="AC547" s="55"/>
      <c r="AD547" s="117"/>
      <c r="AE547" s="55"/>
      <c r="AF547" s="120"/>
      <c r="AG547" s="55"/>
      <c r="AH547" s="120"/>
      <c r="AI547" s="55"/>
      <c r="AJ547" s="117"/>
      <c r="AK547" s="55"/>
      <c r="AL547" s="117"/>
      <c r="AM547" s="55"/>
      <c r="AN547" s="117"/>
      <c r="AO547" s="88"/>
      <c r="AP547" s="95">
        <f t="shared" si="302"/>
        <v>0</v>
      </c>
      <c r="AQ547" s="118"/>
      <c r="AR547" s="92"/>
      <c r="AS547" s="89"/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>
        <f t="shared" si="321"/>
        <v>0</v>
      </c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307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/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/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>
        <f t="shared" si="303"/>
        <v>0</v>
      </c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0"/>
      <c r="ET547" s="50"/>
      <c r="EU547" s="50"/>
      <c r="EV547" s="50"/>
      <c r="EW547" s="51"/>
      <c r="EX547" s="52"/>
      <c r="EY547" s="53">
        <f t="shared" si="304"/>
        <v>0</v>
      </c>
      <c r="EZ547" s="51"/>
      <c r="FA547" s="50"/>
      <c r="FB547" s="51"/>
      <c r="FC547" s="52"/>
      <c r="FD547" s="53">
        <f t="shared" si="315"/>
        <v>0</v>
      </c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>
        <f t="shared" si="319"/>
        <v>0</v>
      </c>
      <c r="FR547" s="153"/>
      <c r="FS547" s="150"/>
      <c r="FT547" s="51"/>
      <c r="FU547" s="50"/>
      <c r="FV547" s="51"/>
      <c r="FW547" s="50"/>
      <c r="FX547" s="51"/>
      <c r="FY547" s="50"/>
      <c r="FZ547" s="51"/>
      <c r="GA547" s="50"/>
      <c r="GB547" s="51"/>
      <c r="GC547" s="52"/>
      <c r="GD547" s="53"/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/>
      <c r="GP547" s="136"/>
      <c r="GQ547" s="140"/>
      <c r="GR547" s="51"/>
      <c r="GS547" s="50"/>
      <c r="GT547" s="51"/>
      <c r="GU547" s="50"/>
      <c r="GV547" s="129"/>
      <c r="GW547" s="50"/>
      <c r="GX547" s="51"/>
      <c r="GY547" s="50"/>
      <c r="GZ547" s="51"/>
      <c r="HA547" s="50"/>
      <c r="HB547" s="51"/>
      <c r="HC547" s="52"/>
      <c r="HD547" s="48">
        <f t="shared" si="290"/>
        <v>0</v>
      </c>
      <c r="HE547" s="136"/>
      <c r="HF547" s="140"/>
      <c r="HG547" s="51"/>
      <c r="HH547" s="50"/>
      <c r="HI547" s="51"/>
      <c r="HJ547" s="50"/>
      <c r="HK547" s="129"/>
      <c r="HL547" s="50"/>
      <c r="HM547" s="51"/>
      <c r="HN547" s="50"/>
      <c r="HO547" s="51"/>
      <c r="HP547" s="50"/>
      <c r="HQ547" s="51"/>
      <c r="HR547" s="52"/>
      <c r="HS547" s="48">
        <f t="shared" si="308"/>
        <v>0</v>
      </c>
      <c r="HT547" s="136"/>
      <c r="HU547" s="140"/>
      <c r="HV547" s="51"/>
      <c r="HW547" s="50"/>
      <c r="HX547" s="51"/>
      <c r="HY547" s="50"/>
      <c r="HZ547" s="129"/>
      <c r="IA547" s="50"/>
      <c r="IB547" s="51"/>
      <c r="IC547" s="50"/>
      <c r="ID547" s="51"/>
      <c r="IE547" s="50"/>
      <c r="IF547" s="129"/>
      <c r="IG547" s="50"/>
      <c r="IH547" s="129"/>
      <c r="II547" s="50"/>
      <c r="IJ547" s="51"/>
      <c r="IK547" s="52"/>
      <c r="IL547" s="48">
        <f t="shared" si="310"/>
        <v>0</v>
      </c>
      <c r="IM547" s="136"/>
      <c r="IN547" s="140"/>
      <c r="IO547" s="51"/>
      <c r="IP547" s="52"/>
      <c r="IQ547" s="48">
        <f t="shared" si="305"/>
        <v>0</v>
      </c>
      <c r="IR547" s="51"/>
      <c r="IS547" s="52"/>
      <c r="IT547" s="48">
        <f t="shared" si="286"/>
        <v>0</v>
      </c>
      <c r="IU547" s="136"/>
      <c r="IV547" s="140"/>
      <c r="IW547" s="51"/>
      <c r="IX547" s="50"/>
      <c r="IY547" s="129"/>
      <c r="IZ547" s="50"/>
      <c r="JA547" s="129"/>
      <c r="JB547" s="50"/>
      <c r="JC547" s="51"/>
      <c r="JD547" s="50"/>
      <c r="JE547" s="51"/>
      <c r="JF547" s="50"/>
      <c r="JG547" s="51"/>
      <c r="JH547" s="52"/>
      <c r="JI547" s="48">
        <f t="shared" si="309"/>
        <v>0</v>
      </c>
      <c r="JJ547" s="136"/>
      <c r="JK547" s="140"/>
      <c r="JL547" s="129"/>
      <c r="JM547" s="50"/>
      <c r="JN547" s="51"/>
      <c r="JO547" s="52"/>
      <c r="JP547" s="48">
        <f t="shared" si="306"/>
        <v>0</v>
      </c>
      <c r="JQ547" s="51"/>
      <c r="JR547" s="52"/>
    </row>
    <row r="548" spans="1:278" s="112" customFormat="1" ht="15" hidden="1" customHeight="1" x14ac:dyDescent="0.3">
      <c r="A548" s="27"/>
      <c r="B548" s="37">
        <v>7004</v>
      </c>
      <c r="C548" s="30" t="s">
        <v>267</v>
      </c>
      <c r="D548" s="38">
        <v>2010</v>
      </c>
      <c r="E548" s="62">
        <f t="shared" si="299"/>
        <v>0</v>
      </c>
      <c r="F548" s="47"/>
      <c r="G548" s="47"/>
      <c r="H548" s="47"/>
      <c r="I548" s="47"/>
      <c r="J548" s="48">
        <f t="shared" si="287"/>
        <v>0</v>
      </c>
      <c r="K548" s="49"/>
      <c r="L548" s="50"/>
      <c r="M548" s="51"/>
      <c r="N548" s="50"/>
      <c r="O548" s="51"/>
      <c r="P548" s="52"/>
      <c r="Q548" s="48">
        <f t="shared" si="300"/>
        <v>0</v>
      </c>
      <c r="R548" s="49"/>
      <c r="S548" s="52"/>
      <c r="T548" s="48">
        <f t="shared" si="301"/>
        <v>0</v>
      </c>
      <c r="U548" s="49"/>
      <c r="V548" s="50"/>
      <c r="W548" s="51"/>
      <c r="X548" s="52"/>
      <c r="Y548" s="53">
        <f t="shared" si="320"/>
        <v>0</v>
      </c>
      <c r="Z548" s="117"/>
      <c r="AA548" s="55"/>
      <c r="AB548" s="117"/>
      <c r="AC548" s="55"/>
      <c r="AD548" s="117"/>
      <c r="AE548" s="55"/>
      <c r="AF548" s="117"/>
      <c r="AG548" s="55"/>
      <c r="AH548" s="117"/>
      <c r="AI548" s="55"/>
      <c r="AJ548" s="117"/>
      <c r="AK548" s="55"/>
      <c r="AL548" s="117"/>
      <c r="AM548" s="55"/>
      <c r="AN548" s="117"/>
      <c r="AO548" s="88"/>
      <c r="AP548" s="95">
        <f t="shared" si="302"/>
        <v>0</v>
      </c>
      <c r="AQ548" s="118"/>
      <c r="AR548" s="92"/>
      <c r="AS548" s="89"/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>
        <f t="shared" si="321"/>
        <v>0</v>
      </c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307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/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/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>
        <f t="shared" si="303"/>
        <v>0</v>
      </c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1"/>
      <c r="ET548" s="50"/>
      <c r="EU548" s="51"/>
      <c r="EV548" s="50"/>
      <c r="EW548" s="51"/>
      <c r="EX548" s="52"/>
      <c r="EY548" s="53">
        <f t="shared" si="304"/>
        <v>0</v>
      </c>
      <c r="EZ548" s="51"/>
      <c r="FA548" s="50"/>
      <c r="FB548" s="51"/>
      <c r="FC548" s="52"/>
      <c r="FD548" s="53">
        <f t="shared" si="315"/>
        <v>0</v>
      </c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51"/>
      <c r="FP548" s="52"/>
      <c r="FQ548" s="53">
        <f t="shared" si="319"/>
        <v>0</v>
      </c>
      <c r="FR548" s="153"/>
      <c r="FS548" s="150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/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/>
      <c r="GP548" s="136"/>
      <c r="GQ548" s="140"/>
      <c r="GR548" s="51"/>
      <c r="GS548" s="50"/>
      <c r="GT548" s="51"/>
      <c r="GU548" s="50"/>
      <c r="GV548" s="129"/>
      <c r="GW548" s="50"/>
      <c r="GX548" s="51"/>
      <c r="GY548" s="50"/>
      <c r="GZ548" s="51"/>
      <c r="HA548" s="50"/>
      <c r="HB548" s="51"/>
      <c r="HC548" s="52"/>
      <c r="HD548" s="48">
        <f t="shared" si="290"/>
        <v>0</v>
      </c>
      <c r="HE548" s="136"/>
      <c r="HF548" s="140"/>
      <c r="HG548" s="51"/>
      <c r="HH548" s="50"/>
      <c r="HI548" s="51"/>
      <c r="HJ548" s="50"/>
      <c r="HK548" s="129"/>
      <c r="HL548" s="50"/>
      <c r="HM548" s="51"/>
      <c r="HN548" s="50"/>
      <c r="HO548" s="51"/>
      <c r="HP548" s="50"/>
      <c r="HQ548" s="51"/>
      <c r="HR548" s="52"/>
      <c r="HS548" s="48">
        <f t="shared" si="308"/>
        <v>0</v>
      </c>
      <c r="HT548" s="136"/>
      <c r="HU548" s="140"/>
      <c r="HV548" s="51"/>
      <c r="HW548" s="50"/>
      <c r="HX548" s="51"/>
      <c r="HY548" s="50"/>
      <c r="HZ548" s="129"/>
      <c r="IA548" s="50"/>
      <c r="IB548" s="51"/>
      <c r="IC548" s="50"/>
      <c r="ID548" s="51"/>
      <c r="IE548" s="50"/>
      <c r="IF548" s="129"/>
      <c r="IG548" s="50"/>
      <c r="IH548" s="129"/>
      <c r="II548" s="50"/>
      <c r="IJ548" s="51"/>
      <c r="IK548" s="52"/>
      <c r="IL548" s="48">
        <f t="shared" si="310"/>
        <v>0</v>
      </c>
      <c r="IM548" s="136"/>
      <c r="IN548" s="140"/>
      <c r="IO548" s="51"/>
      <c r="IP548" s="52"/>
      <c r="IQ548" s="48">
        <f t="shared" si="305"/>
        <v>0</v>
      </c>
      <c r="IR548" s="51"/>
      <c r="IS548" s="52"/>
      <c r="IT548" s="48">
        <f t="shared" si="286"/>
        <v>0</v>
      </c>
      <c r="IU548" s="136"/>
      <c r="IV548" s="140"/>
      <c r="IW548" s="51"/>
      <c r="IX548" s="50"/>
      <c r="IY548" s="129"/>
      <c r="IZ548" s="50"/>
      <c r="JA548" s="129"/>
      <c r="JB548" s="50"/>
      <c r="JC548" s="51"/>
      <c r="JD548" s="50"/>
      <c r="JE548" s="51"/>
      <c r="JF548" s="50"/>
      <c r="JG548" s="51"/>
      <c r="JH548" s="52"/>
      <c r="JI548" s="48">
        <f t="shared" si="309"/>
        <v>0</v>
      </c>
      <c r="JJ548" s="136"/>
      <c r="JK548" s="140"/>
      <c r="JL548" s="129"/>
      <c r="JM548" s="50"/>
      <c r="JN548" s="51"/>
      <c r="JO548" s="52"/>
      <c r="JP548" s="48">
        <f t="shared" si="306"/>
        <v>0</v>
      </c>
      <c r="JQ548" s="51"/>
      <c r="JR548" s="52"/>
    </row>
    <row r="549" spans="1:278" s="112" customFormat="1" ht="15" hidden="1" customHeight="1" x14ac:dyDescent="0.3">
      <c r="A549" s="27"/>
      <c r="B549" s="37">
        <v>6211</v>
      </c>
      <c r="C549" s="30" t="s">
        <v>297</v>
      </c>
      <c r="D549" s="38">
        <v>2006</v>
      </c>
      <c r="E549" s="62">
        <f t="shared" si="299"/>
        <v>0</v>
      </c>
      <c r="F549" s="47"/>
      <c r="G549" s="47"/>
      <c r="H549" s="47"/>
      <c r="I549" s="47"/>
      <c r="J549" s="48">
        <f t="shared" si="287"/>
        <v>0</v>
      </c>
      <c r="K549" s="49"/>
      <c r="L549" s="50"/>
      <c r="M549" s="51"/>
      <c r="N549" s="50"/>
      <c r="O549" s="51"/>
      <c r="P549" s="52"/>
      <c r="Q549" s="48">
        <f t="shared" si="300"/>
        <v>0</v>
      </c>
      <c r="R549" s="49"/>
      <c r="S549" s="52"/>
      <c r="T549" s="48">
        <f t="shared" si="301"/>
        <v>0</v>
      </c>
      <c r="U549" s="49"/>
      <c r="V549" s="50"/>
      <c r="W549" s="51"/>
      <c r="X549" s="52"/>
      <c r="Y549" s="53">
        <f t="shared" si="320"/>
        <v>0</v>
      </c>
      <c r="Z549" s="117"/>
      <c r="AA549" s="55"/>
      <c r="AB549" s="117"/>
      <c r="AC549" s="55"/>
      <c r="AD549" s="117"/>
      <c r="AE549" s="55"/>
      <c r="AF549" s="117"/>
      <c r="AG549" s="55"/>
      <c r="AH549" s="117"/>
      <c r="AI549" s="55"/>
      <c r="AJ549" s="117"/>
      <c r="AK549" s="55"/>
      <c r="AL549" s="117"/>
      <c r="AM549" s="55"/>
      <c r="AN549" s="117"/>
      <c r="AO549" s="88"/>
      <c r="AP549" s="95">
        <f t="shared" si="302"/>
        <v>0</v>
      </c>
      <c r="AQ549" s="118"/>
      <c r="AR549" s="92"/>
      <c r="AS549" s="89">
        <f>AU549+AW549+AY549+BA549+BC549</f>
        <v>0</v>
      </c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>
        <f t="shared" si="321"/>
        <v>0</v>
      </c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307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>
        <f>CJ549+CL549+CN549+CP549+CR549+CT549</f>
        <v>0</v>
      </c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>
        <f>CW549+CY549+DA549+DC549+DE549</f>
        <v>0</v>
      </c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>
        <f t="shared" si="303"/>
        <v>0</v>
      </c>
      <c r="DG549" s="51"/>
      <c r="DH549" s="50"/>
      <c r="DI549" s="51"/>
      <c r="DJ549" s="50"/>
      <c r="DK549" s="51"/>
      <c r="DL549" s="52"/>
      <c r="DM549" s="53">
        <f>DO549+DQ549+DS549+DU549+DW549+DY549+EA549+EC549</f>
        <v>0</v>
      </c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>
        <f>EF549+EH549+EJ549+EL549+EN549+EP549+ER549+ET549+EV549+EX549</f>
        <v>0</v>
      </c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51"/>
      <c r="EP549" s="50"/>
      <c r="EQ549" s="51"/>
      <c r="ER549" s="50"/>
      <c r="ES549" s="50"/>
      <c r="ET549" s="50"/>
      <c r="EU549" s="50"/>
      <c r="EV549" s="50"/>
      <c r="EW549" s="51"/>
      <c r="EX549" s="52"/>
      <c r="EY549" s="53">
        <f t="shared" si="304"/>
        <v>0</v>
      </c>
      <c r="EZ549" s="51"/>
      <c r="FA549" s="50"/>
      <c r="FB549" s="51"/>
      <c r="FC549" s="52"/>
      <c r="FD549" s="53">
        <f t="shared" si="315"/>
        <v>0</v>
      </c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>
        <f t="shared" si="319"/>
        <v>0</v>
      </c>
      <c r="FR549" s="122"/>
      <c r="FS549" s="122"/>
      <c r="FT549" s="51"/>
      <c r="FU549" s="50"/>
      <c r="FV549" s="51"/>
      <c r="FW549" s="50"/>
      <c r="FX549" s="50"/>
      <c r="FY549" s="50"/>
      <c r="FZ549" s="50"/>
      <c r="GA549" s="50"/>
      <c r="GB549" s="51"/>
      <c r="GC549" s="52"/>
      <c r="GD549" s="53">
        <f>GF549+GH549+GJ549+GL549+GN549</f>
        <v>0</v>
      </c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>
        <f>GQ549+GS549+GU549+GW549+GY549+HA549+HC549</f>
        <v>0</v>
      </c>
      <c r="GP549" s="136"/>
      <c r="GQ549" s="140"/>
      <c r="GR549" s="51"/>
      <c r="GS549" s="50"/>
      <c r="GT549" s="51"/>
      <c r="GU549" s="50"/>
      <c r="GV549" s="129"/>
      <c r="GW549" s="50"/>
      <c r="GX549" s="51"/>
      <c r="GY549" s="50"/>
      <c r="GZ549" s="51"/>
      <c r="HA549" s="50"/>
      <c r="HB549" s="51"/>
      <c r="HC549" s="52"/>
      <c r="HD549" s="48">
        <f t="shared" si="290"/>
        <v>0</v>
      </c>
      <c r="HE549" s="136"/>
      <c r="HF549" s="140"/>
      <c r="HG549" s="51"/>
      <c r="HH549" s="50"/>
      <c r="HI549" s="51"/>
      <c r="HJ549" s="50"/>
      <c r="HK549" s="129"/>
      <c r="HL549" s="50"/>
      <c r="HM549" s="51"/>
      <c r="HN549" s="50"/>
      <c r="HO549" s="51"/>
      <c r="HP549" s="50"/>
      <c r="HQ549" s="51"/>
      <c r="HR549" s="52"/>
      <c r="HS549" s="48">
        <f t="shared" si="308"/>
        <v>0</v>
      </c>
      <c r="HT549" s="136"/>
      <c r="HU549" s="140"/>
      <c r="HV549" s="51"/>
      <c r="HW549" s="50"/>
      <c r="HX549" s="51"/>
      <c r="HY549" s="50"/>
      <c r="HZ549" s="129"/>
      <c r="IA549" s="50"/>
      <c r="IB549" s="51"/>
      <c r="IC549" s="50"/>
      <c r="ID549" s="51"/>
      <c r="IE549" s="50"/>
      <c r="IF549" s="129"/>
      <c r="IG549" s="50"/>
      <c r="IH549" s="129"/>
      <c r="II549" s="50"/>
      <c r="IJ549" s="51"/>
      <c r="IK549" s="52"/>
      <c r="IL549" s="48">
        <f t="shared" si="310"/>
        <v>0</v>
      </c>
      <c r="IM549" s="136"/>
      <c r="IN549" s="140"/>
      <c r="IO549" s="51"/>
      <c r="IP549" s="52"/>
      <c r="IQ549" s="48">
        <f t="shared" si="305"/>
        <v>0</v>
      </c>
      <c r="IR549" s="51"/>
      <c r="IS549" s="52"/>
      <c r="IT549" s="48">
        <f t="shared" si="286"/>
        <v>0</v>
      </c>
      <c r="IU549" s="136"/>
      <c r="IV549" s="140"/>
      <c r="IW549" s="51"/>
      <c r="IX549" s="50"/>
      <c r="IY549" s="129"/>
      <c r="IZ549" s="50"/>
      <c r="JA549" s="129"/>
      <c r="JB549" s="50"/>
      <c r="JC549" s="51"/>
      <c r="JD549" s="50"/>
      <c r="JE549" s="51"/>
      <c r="JF549" s="50"/>
      <c r="JG549" s="51"/>
      <c r="JH549" s="52"/>
      <c r="JI549" s="48">
        <f t="shared" si="309"/>
        <v>0</v>
      </c>
      <c r="JJ549" s="136"/>
      <c r="JK549" s="140"/>
      <c r="JL549" s="129"/>
      <c r="JM549" s="50"/>
      <c r="JN549" s="51"/>
      <c r="JO549" s="52"/>
      <c r="JP549" s="48">
        <f t="shared" si="306"/>
        <v>0</v>
      </c>
      <c r="JQ549" s="51"/>
      <c r="JR549" s="52"/>
    </row>
    <row r="550" spans="1:278" s="112" customFormat="1" ht="15" hidden="1" customHeight="1" x14ac:dyDescent="0.3">
      <c r="A550" s="27"/>
      <c r="B550" s="37">
        <v>5638</v>
      </c>
      <c r="C550" s="43" t="s">
        <v>63</v>
      </c>
      <c r="D550" s="39">
        <v>2003</v>
      </c>
      <c r="E550" s="62">
        <f t="shared" si="299"/>
        <v>0</v>
      </c>
      <c r="F550" s="47"/>
      <c r="G550" s="47"/>
      <c r="H550" s="47"/>
      <c r="I550" s="47"/>
      <c r="J550" s="48">
        <f t="shared" si="287"/>
        <v>0</v>
      </c>
      <c r="K550" s="49"/>
      <c r="L550" s="50"/>
      <c r="M550" s="51"/>
      <c r="N550" s="50"/>
      <c r="O550" s="51"/>
      <c r="P550" s="52"/>
      <c r="Q550" s="48">
        <f t="shared" si="300"/>
        <v>0</v>
      </c>
      <c r="R550" s="49"/>
      <c r="S550" s="52"/>
      <c r="T550" s="48">
        <f t="shared" si="301"/>
        <v>0</v>
      </c>
      <c r="U550" s="49"/>
      <c r="V550" s="50"/>
      <c r="W550" s="51"/>
      <c r="X550" s="52"/>
      <c r="Y550" s="53">
        <f t="shared" si="320"/>
        <v>0</v>
      </c>
      <c r="Z550" s="117"/>
      <c r="AA550" s="55"/>
      <c r="AB550" s="117"/>
      <c r="AC550" s="55"/>
      <c r="AD550" s="117"/>
      <c r="AE550" s="55"/>
      <c r="AF550" s="117"/>
      <c r="AG550" s="55"/>
      <c r="AH550" s="117"/>
      <c r="AI550" s="55"/>
      <c r="AJ550" s="117"/>
      <c r="AK550" s="55"/>
      <c r="AL550" s="117"/>
      <c r="AM550" s="55"/>
      <c r="AN550" s="117"/>
      <c r="AO550" s="88"/>
      <c r="AP550" s="95">
        <f t="shared" si="302"/>
        <v>0</v>
      </c>
      <c r="AQ550" s="118"/>
      <c r="AR550" s="92"/>
      <c r="AS550" s="89">
        <f>AU550+AW550+AY550+BA550+BC550</f>
        <v>0</v>
      </c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>
        <f t="shared" si="321"/>
        <v>0</v>
      </c>
      <c r="BE550" s="11"/>
      <c r="BF550" s="10"/>
      <c r="BG550" s="11"/>
      <c r="BH550" s="10"/>
      <c r="BI550" s="11"/>
      <c r="BJ550" s="10"/>
      <c r="BK550" s="11"/>
      <c r="BL550" s="10"/>
      <c r="BM550" s="11"/>
      <c r="BN550" s="10"/>
      <c r="BO550" s="11"/>
      <c r="BP550" s="12"/>
      <c r="BQ550" s="13">
        <f t="shared" si="307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>
        <f>CJ550+CL550+CN550+CP550+CR550+CT550</f>
        <v>0</v>
      </c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>
        <f>CW550+CY550+DA550+DC550+DE550</f>
        <v>0</v>
      </c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>
        <f t="shared" si="303"/>
        <v>0</v>
      </c>
      <c r="DG550" s="51"/>
      <c r="DH550" s="50"/>
      <c r="DI550" s="51"/>
      <c r="DJ550" s="50"/>
      <c r="DK550" s="51"/>
      <c r="DL550" s="52"/>
      <c r="DM550" s="53">
        <f>DO550+DQ550+DS550+DU550+DW550+DY550+EA550+EC550</f>
        <v>0</v>
      </c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>
        <f>EF550+EH550+EJ550+EL550+EN550+EP550+ER550+ET550+EV550+EX550</f>
        <v>0</v>
      </c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53">
        <f t="shared" si="304"/>
        <v>0</v>
      </c>
      <c r="EZ550" s="51"/>
      <c r="FA550" s="50"/>
      <c r="FB550" s="51"/>
      <c r="FC550" s="52"/>
      <c r="FD550" s="53">
        <f t="shared" si="315"/>
        <v>0</v>
      </c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51"/>
      <c r="FP550" s="52"/>
      <c r="FQ550" s="53">
        <f t="shared" si="319"/>
        <v>0</v>
      </c>
      <c r="FR550" s="122"/>
      <c r="FS550" s="122"/>
      <c r="FT550" s="51"/>
      <c r="FU550" s="50"/>
      <c r="FV550" s="51"/>
      <c r="FW550" s="50"/>
      <c r="FX550" s="50"/>
      <c r="FY550" s="50"/>
      <c r="FZ550" s="50"/>
      <c r="GA550" s="50"/>
      <c r="GB550" s="51"/>
      <c r="GC550" s="52"/>
      <c r="GD550" s="53">
        <f>GF550+GH550+GJ550+GL550+GN550</f>
        <v>0</v>
      </c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>
        <f>GQ550+GS550+GU550+GW550+GY550+HA550+HC550</f>
        <v>0</v>
      </c>
      <c r="GP550" s="136"/>
      <c r="GQ550" s="140"/>
      <c r="GR550" s="51"/>
      <c r="GS550" s="50"/>
      <c r="GT550" s="51"/>
      <c r="GU550" s="50"/>
      <c r="GV550" s="129"/>
      <c r="GW550" s="50"/>
      <c r="GX550" s="51"/>
      <c r="GY550" s="50"/>
      <c r="GZ550" s="51"/>
      <c r="HA550" s="50"/>
      <c r="HB550" s="51"/>
      <c r="HC550" s="52"/>
      <c r="HD550" s="48">
        <f t="shared" si="290"/>
        <v>0</v>
      </c>
      <c r="HE550" s="136"/>
      <c r="HF550" s="140"/>
      <c r="HG550" s="51"/>
      <c r="HH550" s="50"/>
      <c r="HI550" s="51"/>
      <c r="HJ550" s="50"/>
      <c r="HK550" s="129"/>
      <c r="HL550" s="50"/>
      <c r="HM550" s="51"/>
      <c r="HN550" s="50"/>
      <c r="HO550" s="51"/>
      <c r="HP550" s="50"/>
      <c r="HQ550" s="51"/>
      <c r="HR550" s="52"/>
      <c r="HS550" s="48">
        <f t="shared" si="308"/>
        <v>0</v>
      </c>
      <c r="HT550" s="136"/>
      <c r="HU550" s="140"/>
      <c r="HV550" s="51"/>
      <c r="HW550" s="50"/>
      <c r="HX550" s="51"/>
      <c r="HY550" s="50"/>
      <c r="HZ550" s="129"/>
      <c r="IA550" s="50"/>
      <c r="IB550" s="51"/>
      <c r="IC550" s="50"/>
      <c r="ID550" s="51"/>
      <c r="IE550" s="50"/>
      <c r="IF550" s="129"/>
      <c r="IG550" s="50"/>
      <c r="IH550" s="129"/>
      <c r="II550" s="50"/>
      <c r="IJ550" s="51"/>
      <c r="IK550" s="52"/>
      <c r="IL550" s="48">
        <f t="shared" si="310"/>
        <v>0</v>
      </c>
      <c r="IM550" s="136"/>
      <c r="IN550" s="140"/>
      <c r="IO550" s="51"/>
      <c r="IP550" s="52"/>
      <c r="IQ550" s="48">
        <f t="shared" si="305"/>
        <v>0</v>
      </c>
      <c r="IR550" s="51"/>
      <c r="IS550" s="52"/>
      <c r="IT550" s="48">
        <f t="shared" si="286"/>
        <v>0</v>
      </c>
      <c r="IU550" s="136"/>
      <c r="IV550" s="140"/>
      <c r="IW550" s="51"/>
      <c r="IX550" s="50"/>
      <c r="IY550" s="129"/>
      <c r="IZ550" s="50"/>
      <c r="JA550" s="129"/>
      <c r="JB550" s="50"/>
      <c r="JC550" s="51"/>
      <c r="JD550" s="50"/>
      <c r="JE550" s="51"/>
      <c r="JF550" s="50"/>
      <c r="JG550" s="51"/>
      <c r="JH550" s="52"/>
      <c r="JI550" s="48">
        <f t="shared" si="309"/>
        <v>0</v>
      </c>
      <c r="JJ550" s="136"/>
      <c r="JK550" s="140"/>
      <c r="JL550" s="129"/>
      <c r="JM550" s="50"/>
      <c r="JN550" s="51"/>
      <c r="JO550" s="52"/>
      <c r="JP550" s="48">
        <f t="shared" si="306"/>
        <v>0</v>
      </c>
      <c r="JQ550" s="51"/>
      <c r="JR550" s="52"/>
    </row>
    <row r="551" spans="1:278" s="112" customFormat="1" ht="15" hidden="1" customHeight="1" x14ac:dyDescent="0.3">
      <c r="A551" s="27"/>
      <c r="B551" s="37">
        <v>5594</v>
      </c>
      <c r="C551" s="30" t="s">
        <v>879</v>
      </c>
      <c r="D551" s="38">
        <v>2003</v>
      </c>
      <c r="E551" s="62">
        <f t="shared" si="299"/>
        <v>0</v>
      </c>
      <c r="F551" s="47" t="s">
        <v>427</v>
      </c>
      <c r="G551" s="47"/>
      <c r="H551" s="47" t="s">
        <v>880</v>
      </c>
      <c r="I551" s="127" t="s">
        <v>881</v>
      </c>
      <c r="J551" s="48">
        <f t="shared" si="287"/>
        <v>0</v>
      </c>
      <c r="K551" s="49"/>
      <c r="L551" s="50"/>
      <c r="M551" s="51"/>
      <c r="N551" s="50"/>
      <c r="O551" s="51"/>
      <c r="P551" s="52"/>
      <c r="Q551" s="48">
        <f t="shared" si="300"/>
        <v>0</v>
      </c>
      <c r="R551" s="49"/>
      <c r="S551" s="52"/>
      <c r="T551" s="48">
        <f t="shared" si="301"/>
        <v>0</v>
      </c>
      <c r="U551" s="49"/>
      <c r="V551" s="50"/>
      <c r="W551" s="51"/>
      <c r="X551" s="52"/>
      <c r="Y551" s="53">
        <f t="shared" si="320"/>
        <v>0</v>
      </c>
      <c r="Z551" s="117"/>
      <c r="AA551" s="55"/>
      <c r="AB551" s="117"/>
      <c r="AC551" s="55"/>
      <c r="AD551" s="117"/>
      <c r="AE551" s="55"/>
      <c r="AF551" s="148"/>
      <c r="AG551" s="55"/>
      <c r="AH551" s="148"/>
      <c r="AI551" s="55"/>
      <c r="AJ551" s="117"/>
      <c r="AK551" s="55"/>
      <c r="AL551" s="117"/>
      <c r="AM551" s="55"/>
      <c r="AN551" s="117"/>
      <c r="AO551" s="88"/>
      <c r="AP551" s="95">
        <f t="shared" si="302"/>
        <v>0</v>
      </c>
      <c r="AQ551" s="118"/>
      <c r="AR551" s="92"/>
      <c r="AS551" s="89">
        <f>AU551+AW551+AY551+BA551+BC551</f>
        <v>0</v>
      </c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>
        <f t="shared" si="321"/>
        <v>0</v>
      </c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307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>
        <f>CJ551+CL551+CN551+CP551+CR551+CT551</f>
        <v>0</v>
      </c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>
        <f>CW551+CY551+DA551+DC551+DE551</f>
        <v>0</v>
      </c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>
        <f t="shared" si="303"/>
        <v>0</v>
      </c>
      <c r="DG551" s="51"/>
      <c r="DH551" s="50"/>
      <c r="DI551" s="51"/>
      <c r="DJ551" s="50"/>
      <c r="DK551" s="51"/>
      <c r="DL551" s="52"/>
      <c r="DM551" s="53">
        <f>DO551+DQ551+DS551+DU551+DW551+DY551+EA551+EC551</f>
        <v>0</v>
      </c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>
        <f>EF551+EH551+EJ551+EL551+EN551+EP551+ER551+ET551+EV551+EX551</f>
        <v>0</v>
      </c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51"/>
      <c r="EP551" s="50"/>
      <c r="EQ551" s="51"/>
      <c r="ER551" s="50"/>
      <c r="ES551" s="50"/>
      <c r="ET551" s="50"/>
      <c r="EU551" s="50"/>
      <c r="EV551" s="50"/>
      <c r="EW551" s="51"/>
      <c r="EX551" s="52"/>
      <c r="EY551" s="53">
        <f t="shared" si="304"/>
        <v>0</v>
      </c>
      <c r="EZ551" s="51"/>
      <c r="FA551" s="50"/>
      <c r="FB551" s="51"/>
      <c r="FC551" s="52"/>
      <c r="FD551" s="53">
        <f t="shared" si="315"/>
        <v>0</v>
      </c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>
        <f t="shared" si="319"/>
        <v>0</v>
      </c>
      <c r="FR551" s="122"/>
      <c r="FS551" s="122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>
        <f>GF551+GH551+GJ551+GL551+GN551</f>
        <v>0</v>
      </c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>
        <f>GQ551+GS551+GU551+GY551+HA551+HC551</f>
        <v>0</v>
      </c>
      <c r="GP551" s="136"/>
      <c r="GQ551" s="140"/>
      <c r="GR551" s="51"/>
      <c r="GS551" s="50"/>
      <c r="GT551" s="51"/>
      <c r="GU551" s="50"/>
      <c r="GV551" s="18">
        <v>7</v>
      </c>
      <c r="GW551" s="18" t="s">
        <v>65</v>
      </c>
      <c r="GX551" s="51"/>
      <c r="GY551" s="50"/>
      <c r="GZ551" s="51"/>
      <c r="HA551" s="50"/>
      <c r="HB551" s="51"/>
      <c r="HC551" s="52"/>
      <c r="HD551" s="48">
        <f t="shared" si="290"/>
        <v>0</v>
      </c>
      <c r="HE551" s="136"/>
      <c r="HF551" s="140"/>
      <c r="HG551" s="51"/>
      <c r="HH551" s="50"/>
      <c r="HI551" s="51"/>
      <c r="HJ551" s="50"/>
      <c r="HK551" s="51"/>
      <c r="HL551" s="51"/>
      <c r="HM551" s="51"/>
      <c r="HN551" s="50"/>
      <c r="HO551" s="51"/>
      <c r="HP551" s="50"/>
      <c r="HQ551" s="51"/>
      <c r="HR551" s="52"/>
      <c r="HS551" s="48">
        <f t="shared" si="308"/>
        <v>0</v>
      </c>
      <c r="HT551" s="136"/>
      <c r="HU551" s="140"/>
      <c r="HV551" s="51"/>
      <c r="HW551" s="50"/>
      <c r="HX551" s="51"/>
      <c r="HY551" s="50"/>
      <c r="HZ551" s="51"/>
      <c r="IA551" s="51"/>
      <c r="IB551" s="51"/>
      <c r="IC551" s="51"/>
      <c r="ID551" s="51"/>
      <c r="IE551" s="50"/>
      <c r="IF551" s="129"/>
      <c r="IG551" s="50"/>
      <c r="IH551" s="129"/>
      <c r="II551" s="50"/>
      <c r="IJ551" s="51"/>
      <c r="IK551" s="52"/>
      <c r="IL551" s="48">
        <f t="shared" si="310"/>
        <v>0</v>
      </c>
      <c r="IM551" s="136"/>
      <c r="IN551" s="140"/>
      <c r="IO551" s="51"/>
      <c r="IP551" s="52"/>
      <c r="IQ551" s="48">
        <f t="shared" si="305"/>
        <v>0</v>
      </c>
      <c r="IR551" s="51"/>
      <c r="IS551" s="52"/>
      <c r="IT551" s="48">
        <f t="shared" si="286"/>
        <v>0</v>
      </c>
      <c r="IU551" s="136"/>
      <c r="IV551" s="140"/>
      <c r="IW551" s="51"/>
      <c r="IX551" s="50"/>
      <c r="IY551" s="51"/>
      <c r="IZ551" s="51"/>
      <c r="JA551" s="129"/>
      <c r="JB551" s="51"/>
      <c r="JC551" s="51"/>
      <c r="JD551" s="51"/>
      <c r="JE551" s="51"/>
      <c r="JF551" s="51"/>
      <c r="JG551" s="51"/>
      <c r="JH551" s="52"/>
      <c r="JI551" s="48">
        <f t="shared" si="309"/>
        <v>0</v>
      </c>
      <c r="JJ551" s="136"/>
      <c r="JK551" s="140"/>
      <c r="JL551" s="51"/>
      <c r="JM551" s="51"/>
      <c r="JN551" s="51"/>
      <c r="JO551" s="52"/>
      <c r="JP551" s="48">
        <f t="shared" si="306"/>
        <v>0</v>
      </c>
      <c r="JQ551" s="51"/>
      <c r="JR551" s="52"/>
    </row>
    <row r="552" spans="1:278" s="112" customFormat="1" ht="15" hidden="1" customHeight="1" x14ac:dyDescent="0.3">
      <c r="A552" s="27"/>
      <c r="B552" s="37">
        <v>6263</v>
      </c>
      <c r="C552" s="30" t="s">
        <v>224</v>
      </c>
      <c r="D552" s="38">
        <v>2007</v>
      </c>
      <c r="E552" s="62">
        <f t="shared" si="299"/>
        <v>0</v>
      </c>
      <c r="F552" s="47"/>
      <c r="G552" s="47"/>
      <c r="H552" s="47"/>
      <c r="I552" s="47"/>
      <c r="J552" s="48">
        <f t="shared" si="287"/>
        <v>0</v>
      </c>
      <c r="K552" s="49"/>
      <c r="L552" s="50"/>
      <c r="M552" s="51"/>
      <c r="N552" s="50"/>
      <c r="O552" s="51"/>
      <c r="P552" s="52"/>
      <c r="Q552" s="48">
        <f t="shared" si="300"/>
        <v>0</v>
      </c>
      <c r="R552" s="49"/>
      <c r="S552" s="52"/>
      <c r="T552" s="48">
        <f t="shared" si="301"/>
        <v>0</v>
      </c>
      <c r="U552" s="49"/>
      <c r="V552" s="50"/>
      <c r="W552" s="51"/>
      <c r="X552" s="52"/>
      <c r="Y552" s="53">
        <f t="shared" si="320"/>
        <v>0</v>
      </c>
      <c r="Z552" s="117"/>
      <c r="AA552" s="55"/>
      <c r="AB552" s="117"/>
      <c r="AC552" s="55"/>
      <c r="AD552" s="117"/>
      <c r="AE552" s="55"/>
      <c r="AF552" s="117"/>
      <c r="AG552" s="55"/>
      <c r="AH552" s="117"/>
      <c r="AI552" s="55"/>
      <c r="AJ552" s="117"/>
      <c r="AK552" s="55"/>
      <c r="AL552" s="169"/>
      <c r="AM552" s="55"/>
      <c r="AN552" s="117"/>
      <c r="AO552" s="88"/>
      <c r="AP552" s="95">
        <f t="shared" si="302"/>
        <v>0</v>
      </c>
      <c r="AQ552" s="118"/>
      <c r="AR552" s="92"/>
      <c r="AS552" s="89"/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>
        <f t="shared" si="321"/>
        <v>0</v>
      </c>
      <c r="BE552" s="11"/>
      <c r="BF552" s="10"/>
      <c r="BG552" s="11"/>
      <c r="BH552" s="10"/>
      <c r="BI552" s="11"/>
      <c r="BJ552" s="10"/>
      <c r="BK552" s="11"/>
      <c r="BL552" s="10"/>
      <c r="BM552" s="11"/>
      <c r="BN552" s="10"/>
      <c r="BO552" s="11"/>
      <c r="BP552" s="12"/>
      <c r="BQ552" s="13">
        <f t="shared" si="307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/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/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>
        <f t="shared" si="303"/>
        <v>0</v>
      </c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304"/>
        <v>0</v>
      </c>
      <c r="EZ552" s="51"/>
      <c r="FA552" s="50"/>
      <c r="FB552" s="51"/>
      <c r="FC552" s="52"/>
      <c r="FD552" s="53">
        <f t="shared" si="315"/>
        <v>0</v>
      </c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>
        <f t="shared" si="319"/>
        <v>0</v>
      </c>
      <c r="FR552" s="153"/>
      <c r="FS552" s="150"/>
      <c r="FT552" s="51"/>
      <c r="FU552" s="50"/>
      <c r="FV552" s="51"/>
      <c r="FW552" s="50"/>
      <c r="FX552" s="51"/>
      <c r="FY552" s="50"/>
      <c r="FZ552" s="51"/>
      <c r="GA552" s="50"/>
      <c r="GB552" s="51"/>
      <c r="GC552" s="52"/>
      <c r="GD552" s="53"/>
      <c r="GE552" s="51"/>
      <c r="GF552" s="50"/>
      <c r="GG552" s="51"/>
      <c r="GH552" s="50"/>
      <c r="GI552" s="51"/>
      <c r="GJ552" s="50"/>
      <c r="GK552" s="51"/>
      <c r="GL552" s="50"/>
      <c r="GM552" s="51"/>
      <c r="GN552" s="52"/>
      <c r="GO552" s="48"/>
      <c r="GP552" s="136"/>
      <c r="GQ552" s="140"/>
      <c r="GR552" s="51"/>
      <c r="GS552" s="50"/>
      <c r="GT552" s="51"/>
      <c r="GU552" s="50"/>
      <c r="GV552" s="129"/>
      <c r="GW552" s="50"/>
      <c r="GX552" s="51"/>
      <c r="GY552" s="50"/>
      <c r="GZ552" s="51"/>
      <c r="HA552" s="50"/>
      <c r="HB552" s="51"/>
      <c r="HC552" s="52"/>
      <c r="HD552" s="48">
        <f t="shared" si="290"/>
        <v>0</v>
      </c>
      <c r="HE552" s="136"/>
      <c r="HF552" s="140"/>
      <c r="HG552" s="51"/>
      <c r="HH552" s="50"/>
      <c r="HI552" s="51"/>
      <c r="HJ552" s="50"/>
      <c r="HK552" s="129"/>
      <c r="HL552" s="50"/>
      <c r="HM552" s="51"/>
      <c r="HN552" s="50"/>
      <c r="HO552" s="51"/>
      <c r="HP552" s="50"/>
      <c r="HQ552" s="51"/>
      <c r="HR552" s="52"/>
      <c r="HS552" s="48">
        <f t="shared" si="308"/>
        <v>0</v>
      </c>
      <c r="HT552" s="136"/>
      <c r="HU552" s="140"/>
      <c r="HV552" s="51"/>
      <c r="HW552" s="50"/>
      <c r="HX552" s="51"/>
      <c r="HY552" s="50"/>
      <c r="HZ552" s="129"/>
      <c r="IA552" s="50"/>
      <c r="IB552" s="51"/>
      <c r="IC552" s="50"/>
      <c r="ID552" s="51"/>
      <c r="IE552" s="50"/>
      <c r="IF552" s="129"/>
      <c r="IG552" s="50"/>
      <c r="IH552" s="129"/>
      <c r="II552" s="50"/>
      <c r="IJ552" s="51"/>
      <c r="IK552" s="52"/>
      <c r="IL552" s="48">
        <f t="shared" si="310"/>
        <v>0</v>
      </c>
      <c r="IM552" s="136"/>
      <c r="IN552" s="140"/>
      <c r="IO552" s="51"/>
      <c r="IP552" s="52"/>
      <c r="IQ552" s="48">
        <f t="shared" si="305"/>
        <v>0</v>
      </c>
      <c r="IR552" s="51"/>
      <c r="IS552" s="52"/>
      <c r="IT552" s="48">
        <f t="shared" si="286"/>
        <v>0</v>
      </c>
      <c r="IU552" s="136"/>
      <c r="IV552" s="140"/>
      <c r="IW552" s="51"/>
      <c r="IX552" s="50"/>
      <c r="IY552" s="129"/>
      <c r="IZ552" s="50"/>
      <c r="JA552" s="129"/>
      <c r="JB552" s="50"/>
      <c r="JC552" s="51"/>
      <c r="JD552" s="50"/>
      <c r="JE552" s="51"/>
      <c r="JF552" s="50"/>
      <c r="JG552" s="51"/>
      <c r="JH552" s="52"/>
      <c r="JI552" s="48">
        <f t="shared" si="309"/>
        <v>0</v>
      </c>
      <c r="JJ552" s="136"/>
      <c r="JK552" s="140"/>
      <c r="JL552" s="129"/>
      <c r="JM552" s="50"/>
      <c r="JN552" s="51"/>
      <c r="JO552" s="52"/>
      <c r="JP552" s="48">
        <f t="shared" si="306"/>
        <v>0</v>
      </c>
      <c r="JQ552" s="51"/>
      <c r="JR552" s="52"/>
    </row>
    <row r="553" spans="1:278" s="112" customFormat="1" ht="15" hidden="1" customHeight="1" x14ac:dyDescent="0.3">
      <c r="A553" s="27"/>
      <c r="B553" s="37">
        <v>6420</v>
      </c>
      <c r="C553" s="30" t="s">
        <v>255</v>
      </c>
      <c r="D553" s="38">
        <v>2009</v>
      </c>
      <c r="E553" s="62">
        <f t="shared" si="299"/>
        <v>0</v>
      </c>
      <c r="F553" s="47" t="s">
        <v>537</v>
      </c>
      <c r="G553" s="47"/>
      <c r="H553" s="47" t="s">
        <v>562</v>
      </c>
      <c r="I553" s="47"/>
      <c r="J553" s="48">
        <f t="shared" si="287"/>
        <v>0</v>
      </c>
      <c r="K553" s="49"/>
      <c r="L553" s="50"/>
      <c r="M553" s="51"/>
      <c r="N553" s="50"/>
      <c r="O553" s="51"/>
      <c r="P553" s="52"/>
      <c r="Q553" s="48">
        <f t="shared" si="300"/>
        <v>0</v>
      </c>
      <c r="R553" s="49"/>
      <c r="S553" s="52"/>
      <c r="T553" s="48">
        <f t="shared" si="301"/>
        <v>0</v>
      </c>
      <c r="U553" s="49"/>
      <c r="V553" s="50"/>
      <c r="W553" s="51"/>
      <c r="X553" s="52"/>
      <c r="Y553" s="53">
        <f t="shared" si="320"/>
        <v>0</v>
      </c>
      <c r="Z553" s="117"/>
      <c r="AA553" s="55"/>
      <c r="AB553" s="117"/>
      <c r="AC553" s="55"/>
      <c r="AD553" s="117"/>
      <c r="AE553" s="55"/>
      <c r="AF553" s="148"/>
      <c r="AG553" s="55"/>
      <c r="AH553" s="148"/>
      <c r="AI553" s="55"/>
      <c r="AJ553" s="117"/>
      <c r="AK553" s="55"/>
      <c r="AL553" s="117"/>
      <c r="AM553" s="55"/>
      <c r="AN553" s="117"/>
      <c r="AO553" s="88"/>
      <c r="AP553" s="95">
        <f t="shared" si="302"/>
        <v>0</v>
      </c>
      <c r="AQ553" s="118"/>
      <c r="AR553" s="92"/>
      <c r="AS553" s="89"/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>
        <f t="shared" si="321"/>
        <v>0</v>
      </c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307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/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/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>
        <f t="shared" si="303"/>
        <v>0</v>
      </c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1"/>
      <c r="ET553" s="50"/>
      <c r="EU553" s="51"/>
      <c r="EV553" s="50"/>
      <c r="EW553" s="51"/>
      <c r="EX553" s="52"/>
      <c r="EY553" s="53">
        <f t="shared" si="304"/>
        <v>0</v>
      </c>
      <c r="EZ553" s="51"/>
      <c r="FA553" s="50"/>
      <c r="FB553" s="51"/>
      <c r="FC553" s="52"/>
      <c r="FD553" s="53">
        <f t="shared" si="315"/>
        <v>0</v>
      </c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>
        <f t="shared" si="319"/>
        <v>0</v>
      </c>
      <c r="FR553" s="153"/>
      <c r="FS553" s="150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/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/>
      <c r="GP553" s="136"/>
      <c r="GQ553" s="140"/>
      <c r="GR553" s="51"/>
      <c r="GS553" s="50"/>
      <c r="GT553" s="51"/>
      <c r="GU553" s="50"/>
      <c r="GV553" s="129"/>
      <c r="GW553" s="50"/>
      <c r="GX553" s="51"/>
      <c r="GY553" s="50"/>
      <c r="GZ553" s="51"/>
      <c r="HA553" s="50"/>
      <c r="HB553" s="51"/>
      <c r="HC553" s="52"/>
      <c r="HD553" s="48">
        <f t="shared" si="290"/>
        <v>0</v>
      </c>
      <c r="HE553" s="136"/>
      <c r="HF553" s="140"/>
      <c r="HG553" s="51"/>
      <c r="HH553" s="50"/>
      <c r="HI553" s="51"/>
      <c r="HJ553" s="50"/>
      <c r="HK553" s="129"/>
      <c r="HL553" s="50"/>
      <c r="HM553" s="51"/>
      <c r="HN553" s="50"/>
      <c r="HO553" s="51"/>
      <c r="HP553" s="50"/>
      <c r="HQ553" s="51"/>
      <c r="HR553" s="52"/>
      <c r="HS553" s="48">
        <f t="shared" si="308"/>
        <v>0</v>
      </c>
      <c r="HT553" s="136"/>
      <c r="HU553" s="140"/>
      <c r="HV553" s="51"/>
      <c r="HW553" s="50"/>
      <c r="HX553" s="51"/>
      <c r="HY553" s="50"/>
      <c r="HZ553" s="129"/>
      <c r="IA553" s="50"/>
      <c r="IB553" s="51"/>
      <c r="IC553" s="50"/>
      <c r="ID553" s="51"/>
      <c r="IE553" s="50"/>
      <c r="IF553" s="129"/>
      <c r="IG553" s="50"/>
      <c r="IH553" s="129"/>
      <c r="II553" s="50"/>
      <c r="IJ553" s="51"/>
      <c r="IK553" s="52"/>
      <c r="IL553" s="48">
        <f t="shared" si="310"/>
        <v>0</v>
      </c>
      <c r="IM553" s="136"/>
      <c r="IN553" s="140"/>
      <c r="IO553" s="51"/>
      <c r="IP553" s="52"/>
      <c r="IQ553" s="48">
        <f t="shared" si="305"/>
        <v>0</v>
      </c>
      <c r="IR553" s="51"/>
      <c r="IS553" s="52"/>
      <c r="IT553" s="48">
        <f t="shared" si="286"/>
        <v>0</v>
      </c>
      <c r="IU553" s="136"/>
      <c r="IV553" s="140"/>
      <c r="IW553" s="51"/>
      <c r="IX553" s="50"/>
      <c r="IY553" s="129"/>
      <c r="IZ553" s="50"/>
      <c r="JA553" s="129"/>
      <c r="JB553" s="50"/>
      <c r="JC553" s="51"/>
      <c r="JD553" s="50"/>
      <c r="JE553" s="51"/>
      <c r="JF553" s="50"/>
      <c r="JG553" s="51"/>
      <c r="JH553" s="52"/>
      <c r="JI553" s="48">
        <f t="shared" si="309"/>
        <v>0</v>
      </c>
      <c r="JJ553" s="136"/>
      <c r="JK553" s="140"/>
      <c r="JL553" s="129"/>
      <c r="JM553" s="50"/>
      <c r="JN553" s="51"/>
      <c r="JO553" s="52"/>
      <c r="JP553" s="48">
        <f t="shared" si="306"/>
        <v>0</v>
      </c>
      <c r="JQ553" s="51"/>
      <c r="JR553" s="52"/>
    </row>
    <row r="554" spans="1:278" s="112" customFormat="1" ht="15" hidden="1" customHeight="1" x14ac:dyDescent="0.3">
      <c r="A554" s="27"/>
      <c r="B554" s="37">
        <v>6337</v>
      </c>
      <c r="C554" s="30" t="s">
        <v>201</v>
      </c>
      <c r="D554" s="38">
        <v>2008</v>
      </c>
      <c r="E554" s="62">
        <f t="shared" si="299"/>
        <v>0</v>
      </c>
      <c r="F554" s="47"/>
      <c r="G554" s="47"/>
      <c r="H554" s="47"/>
      <c r="I554" s="47"/>
      <c r="J554" s="48">
        <f t="shared" si="287"/>
        <v>0</v>
      </c>
      <c r="K554" s="49"/>
      <c r="L554" s="50"/>
      <c r="M554" s="51"/>
      <c r="N554" s="50"/>
      <c r="O554" s="51"/>
      <c r="P554" s="52"/>
      <c r="Q554" s="48">
        <f t="shared" si="300"/>
        <v>0</v>
      </c>
      <c r="R554" s="49"/>
      <c r="S554" s="52"/>
      <c r="T554" s="48">
        <f t="shared" si="301"/>
        <v>0</v>
      </c>
      <c r="U554" s="49"/>
      <c r="V554" s="50"/>
      <c r="W554" s="51"/>
      <c r="X554" s="52"/>
      <c r="Y554" s="53">
        <f t="shared" si="320"/>
        <v>0</v>
      </c>
      <c r="Z554" s="117"/>
      <c r="AA554" s="55"/>
      <c r="AB554" s="117"/>
      <c r="AC554" s="55"/>
      <c r="AD554" s="117"/>
      <c r="AE554" s="55"/>
      <c r="AF554" s="117"/>
      <c r="AG554" s="55"/>
      <c r="AH554" s="117"/>
      <c r="AI554" s="55"/>
      <c r="AJ554" s="117"/>
      <c r="AK554" s="55"/>
      <c r="AL554" s="117"/>
      <c r="AM554" s="55"/>
      <c r="AN554" s="117"/>
      <c r="AO554" s="88"/>
      <c r="AP554" s="95">
        <f t="shared" si="302"/>
        <v>0</v>
      </c>
      <c r="AQ554" s="118"/>
      <c r="AR554" s="92"/>
      <c r="AS554" s="89"/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>
        <f t="shared" si="321"/>
        <v>0</v>
      </c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307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/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/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>
        <f t="shared" si="303"/>
        <v>0</v>
      </c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0"/>
      <c r="ET554" s="50"/>
      <c r="EU554" s="50"/>
      <c r="EV554" s="50"/>
      <c r="EW554" s="51"/>
      <c r="EX554" s="52"/>
      <c r="EY554" s="53">
        <f t="shared" si="304"/>
        <v>0</v>
      </c>
      <c r="EZ554" s="51"/>
      <c r="FA554" s="50"/>
      <c r="FB554" s="51"/>
      <c r="FC554" s="52"/>
      <c r="FD554" s="53">
        <f t="shared" si="315"/>
        <v>0</v>
      </c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>
        <f t="shared" si="319"/>
        <v>0</v>
      </c>
      <c r="FR554" s="153"/>
      <c r="FS554" s="150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/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/>
      <c r="GP554" s="136"/>
      <c r="GQ554" s="140"/>
      <c r="GR554" s="51"/>
      <c r="GS554" s="50"/>
      <c r="GT554" s="51"/>
      <c r="GU554" s="50"/>
      <c r="GV554" s="129"/>
      <c r="GW554" s="50"/>
      <c r="GX554" s="51"/>
      <c r="GY554" s="50"/>
      <c r="GZ554" s="51"/>
      <c r="HA554" s="50"/>
      <c r="HB554" s="51"/>
      <c r="HC554" s="52"/>
      <c r="HD554" s="48">
        <f t="shared" si="290"/>
        <v>0</v>
      </c>
      <c r="HE554" s="136"/>
      <c r="HF554" s="140"/>
      <c r="HG554" s="51"/>
      <c r="HH554" s="50"/>
      <c r="HI554" s="51"/>
      <c r="HJ554" s="50"/>
      <c r="HK554" s="129"/>
      <c r="HL554" s="50"/>
      <c r="HM554" s="51"/>
      <c r="HN554" s="50"/>
      <c r="HO554" s="51"/>
      <c r="HP554" s="50"/>
      <c r="HQ554" s="51"/>
      <c r="HR554" s="52"/>
      <c r="HS554" s="48">
        <f t="shared" si="308"/>
        <v>0</v>
      </c>
      <c r="HT554" s="136"/>
      <c r="HU554" s="140"/>
      <c r="HV554" s="51"/>
      <c r="HW554" s="50"/>
      <c r="HX554" s="51"/>
      <c r="HY554" s="50"/>
      <c r="HZ554" s="129"/>
      <c r="IA554" s="50"/>
      <c r="IB554" s="51"/>
      <c r="IC554" s="50"/>
      <c r="ID554" s="51"/>
      <c r="IE554" s="50"/>
      <c r="IF554" s="129"/>
      <c r="IG554" s="50"/>
      <c r="IH554" s="129"/>
      <c r="II554" s="50"/>
      <c r="IJ554" s="51"/>
      <c r="IK554" s="52"/>
      <c r="IL554" s="48">
        <f t="shared" si="310"/>
        <v>0</v>
      </c>
      <c r="IM554" s="136"/>
      <c r="IN554" s="140"/>
      <c r="IO554" s="51"/>
      <c r="IP554" s="52"/>
      <c r="IQ554" s="48">
        <f t="shared" si="305"/>
        <v>0</v>
      </c>
      <c r="IR554" s="51"/>
      <c r="IS554" s="52"/>
      <c r="IT554" s="48">
        <f t="shared" si="286"/>
        <v>0</v>
      </c>
      <c r="IU554" s="136"/>
      <c r="IV554" s="140"/>
      <c r="IW554" s="51"/>
      <c r="IX554" s="50"/>
      <c r="IY554" s="129"/>
      <c r="IZ554" s="50"/>
      <c r="JA554" s="129"/>
      <c r="JB554" s="50"/>
      <c r="JC554" s="51"/>
      <c r="JD554" s="50"/>
      <c r="JE554" s="51"/>
      <c r="JF554" s="50"/>
      <c r="JG554" s="51"/>
      <c r="JH554" s="52"/>
      <c r="JI554" s="48">
        <f t="shared" si="309"/>
        <v>0</v>
      </c>
      <c r="JJ554" s="136"/>
      <c r="JK554" s="140"/>
      <c r="JL554" s="129"/>
      <c r="JM554" s="50"/>
      <c r="JN554" s="51"/>
      <c r="JO554" s="52"/>
      <c r="JP554" s="48">
        <f t="shared" si="306"/>
        <v>0</v>
      </c>
      <c r="JQ554" s="51"/>
      <c r="JR554" s="52"/>
    </row>
    <row r="555" spans="1:278" s="112" customFormat="1" ht="15" hidden="1" customHeight="1" x14ac:dyDescent="0.3">
      <c r="A555" s="27"/>
      <c r="B555" s="37">
        <v>9453</v>
      </c>
      <c r="C555" s="30" t="s">
        <v>775</v>
      </c>
      <c r="D555" s="38">
        <v>2009</v>
      </c>
      <c r="E555" s="62">
        <f t="shared" si="299"/>
        <v>0</v>
      </c>
      <c r="F555" s="47" t="s">
        <v>420</v>
      </c>
      <c r="G555" s="47"/>
      <c r="H555" s="47" t="s">
        <v>776</v>
      </c>
      <c r="I555" s="47"/>
      <c r="J555" s="48">
        <f t="shared" si="287"/>
        <v>0</v>
      </c>
      <c r="K555" s="49"/>
      <c r="L555" s="50"/>
      <c r="M555" s="51"/>
      <c r="N555" s="50"/>
      <c r="O555" s="51"/>
      <c r="P555" s="52"/>
      <c r="Q555" s="48">
        <f t="shared" si="300"/>
        <v>0</v>
      </c>
      <c r="R555" s="49"/>
      <c r="S555" s="52"/>
      <c r="T555" s="48">
        <f t="shared" si="301"/>
        <v>0</v>
      </c>
      <c r="U555" s="49"/>
      <c r="V555" s="50"/>
      <c r="W555" s="51"/>
      <c r="X555" s="52"/>
      <c r="Y555" s="53">
        <f t="shared" si="320"/>
        <v>0</v>
      </c>
      <c r="Z555" s="117"/>
      <c r="AA555" s="55"/>
      <c r="AB555" s="117"/>
      <c r="AC555" s="55"/>
      <c r="AD555" s="117"/>
      <c r="AE555" s="55"/>
      <c r="AF555" s="117"/>
      <c r="AG555" s="55"/>
      <c r="AH555" s="117"/>
      <c r="AI555" s="55"/>
      <c r="AJ555" s="117"/>
      <c r="AK555" s="55"/>
      <c r="AL555" s="117"/>
      <c r="AM555" s="55"/>
      <c r="AN555" s="117"/>
      <c r="AO555" s="88"/>
      <c r="AP555" s="95">
        <f t="shared" si="302"/>
        <v>0</v>
      </c>
      <c r="AQ555" s="118"/>
      <c r="AR555" s="92"/>
      <c r="AS555" s="89"/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>
        <f t="shared" si="321"/>
        <v>0</v>
      </c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ref="BQ555:BQ566" si="322">BS555+BU555+BW555+BY555+CA555+CC555+CE555+CG555</f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/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/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>
        <f t="shared" si="303"/>
        <v>0</v>
      </c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101"/>
      <c r="EV555" s="102"/>
      <c r="EW555" s="51"/>
      <c r="EX555" s="52"/>
      <c r="EY555" s="53">
        <f t="shared" si="304"/>
        <v>0</v>
      </c>
      <c r="EZ555" s="51"/>
      <c r="FA555" s="50"/>
      <c r="FB555" s="51"/>
      <c r="FC555" s="52"/>
      <c r="FD555" s="53">
        <f t="shared" si="315"/>
        <v>0</v>
      </c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>
        <f t="shared" si="319"/>
        <v>0</v>
      </c>
      <c r="FR555" s="153"/>
      <c r="FS555" s="150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/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/>
      <c r="GP555" s="136"/>
      <c r="GQ555" s="140"/>
      <c r="GR555" s="51"/>
      <c r="GS555" s="50"/>
      <c r="GT555" s="51"/>
      <c r="GU555" s="50"/>
      <c r="GV555" s="129"/>
      <c r="GW555" s="50"/>
      <c r="GX555" s="51"/>
      <c r="GY555" s="50"/>
      <c r="GZ555" s="51"/>
      <c r="HA555" s="50"/>
      <c r="HB555" s="51"/>
      <c r="HC555" s="52"/>
      <c r="HD555" s="48">
        <f t="shared" si="290"/>
        <v>0</v>
      </c>
      <c r="HE555" s="136"/>
      <c r="HF555" s="140"/>
      <c r="HG555" s="51"/>
      <c r="HH555" s="50"/>
      <c r="HI555" s="51"/>
      <c r="HJ555" s="50"/>
      <c r="HK555" s="129"/>
      <c r="HL555" s="50"/>
      <c r="HM555" s="51"/>
      <c r="HN555" s="50"/>
      <c r="HO555" s="51"/>
      <c r="HP555" s="50"/>
      <c r="HQ555" s="51"/>
      <c r="HR555" s="52"/>
      <c r="HS555" s="48">
        <f t="shared" si="308"/>
        <v>0</v>
      </c>
      <c r="HT555" s="136"/>
      <c r="HU555" s="140"/>
      <c r="HV555" s="51"/>
      <c r="HW555" s="50"/>
      <c r="HX555" s="51"/>
      <c r="HY555" s="50"/>
      <c r="HZ555" s="129"/>
      <c r="IA555" s="50"/>
      <c r="IB555" s="51"/>
      <c r="IC555" s="50"/>
      <c r="ID555" s="51"/>
      <c r="IE555" s="50"/>
      <c r="IF555" s="129"/>
      <c r="IG555" s="50"/>
      <c r="IH555" s="129"/>
      <c r="II555" s="50"/>
      <c r="IJ555" s="51"/>
      <c r="IK555" s="52"/>
      <c r="IL555" s="48">
        <f t="shared" si="310"/>
        <v>0</v>
      </c>
      <c r="IM555" s="136"/>
      <c r="IN555" s="140"/>
      <c r="IO555" s="51"/>
      <c r="IP555" s="52"/>
      <c r="IQ555" s="48">
        <f t="shared" si="305"/>
        <v>0</v>
      </c>
      <c r="IR555" s="51"/>
      <c r="IS555" s="52"/>
      <c r="IT555" s="48">
        <f t="shared" si="286"/>
        <v>0</v>
      </c>
      <c r="IU555" s="136"/>
      <c r="IV555" s="140"/>
      <c r="IW555" s="51"/>
      <c r="IX555" s="50"/>
      <c r="IY555" s="129"/>
      <c r="IZ555" s="50"/>
      <c r="JA555" s="129"/>
      <c r="JB555" s="50"/>
      <c r="JC555" s="51"/>
      <c r="JD555" s="50"/>
      <c r="JE555" s="51"/>
      <c r="JF555" s="50"/>
      <c r="JG555" s="51"/>
      <c r="JH555" s="52"/>
      <c r="JI555" s="48">
        <f t="shared" si="309"/>
        <v>0</v>
      </c>
      <c r="JJ555" s="136"/>
      <c r="JK555" s="140"/>
      <c r="JL555" s="129"/>
      <c r="JM555" s="50"/>
      <c r="JN555" s="51"/>
      <c r="JO555" s="52"/>
      <c r="JP555" s="48">
        <f t="shared" si="306"/>
        <v>0</v>
      </c>
      <c r="JQ555" s="51"/>
      <c r="JR555" s="52"/>
    </row>
    <row r="556" spans="1:278" s="112" customFormat="1" ht="15" hidden="1" customHeight="1" x14ac:dyDescent="0.3">
      <c r="A556" s="27"/>
      <c r="B556" s="37">
        <v>9485</v>
      </c>
      <c r="C556" s="30" t="s">
        <v>684</v>
      </c>
      <c r="D556" s="38">
        <v>2011</v>
      </c>
      <c r="E556" s="62">
        <f t="shared" si="299"/>
        <v>0</v>
      </c>
      <c r="F556" s="47" t="s">
        <v>509</v>
      </c>
      <c r="G556" s="47"/>
      <c r="H556" s="47" t="s">
        <v>685</v>
      </c>
      <c r="I556" s="47"/>
      <c r="J556" s="48">
        <f t="shared" si="287"/>
        <v>0</v>
      </c>
      <c r="K556" s="49"/>
      <c r="L556" s="50"/>
      <c r="M556" s="51"/>
      <c r="N556" s="50"/>
      <c r="O556" s="51"/>
      <c r="P556" s="52"/>
      <c r="Q556" s="48">
        <f t="shared" si="300"/>
        <v>0</v>
      </c>
      <c r="R556" s="49"/>
      <c r="S556" s="52"/>
      <c r="T556" s="48">
        <f t="shared" si="301"/>
        <v>0</v>
      </c>
      <c r="U556" s="49"/>
      <c r="V556" s="50"/>
      <c r="W556" s="51"/>
      <c r="X556" s="52"/>
      <c r="Y556" s="53">
        <f t="shared" si="320"/>
        <v>0</v>
      </c>
      <c r="Z556" s="120"/>
      <c r="AA556" s="55"/>
      <c r="AB556" s="120"/>
      <c r="AC556" s="55"/>
      <c r="AD556" s="120"/>
      <c r="AE556" s="55"/>
      <c r="AF556" s="120"/>
      <c r="AG556" s="55"/>
      <c r="AH556" s="120"/>
      <c r="AI556" s="55"/>
      <c r="AJ556" s="120"/>
      <c r="AK556" s="55"/>
      <c r="AL556" s="120"/>
      <c r="AM556" s="55"/>
      <c r="AN556" s="120"/>
      <c r="AO556" s="88"/>
      <c r="AP556" s="95">
        <f t="shared" si="302"/>
        <v>0</v>
      </c>
      <c r="AQ556" s="119"/>
      <c r="AR556" s="92"/>
      <c r="AS556" s="89">
        <f>AU556+AW556+AY556+BA556+BC556</f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 t="shared" si="321"/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322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>CJ556+CL556+CN556+CP556+CR556+CT556</f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>CW556+CY556+DA556+DC556+DE556</f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 t="shared" si="303"/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304"/>
        <v>0</v>
      </c>
      <c r="EZ556" s="51"/>
      <c r="FA556" s="50"/>
      <c r="FB556" s="51"/>
      <c r="FC556" s="52"/>
      <c r="FD556" s="53">
        <f t="shared" si="315"/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 t="shared" si="319"/>
        <v>0</v>
      </c>
      <c r="FR556" s="122"/>
      <c r="FS556" s="122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>GF556+GH556+GJ556+GL556+GN556</f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>GQ556+GS556+GU556+GW556+GY556+HA556+HC556</f>
        <v>0</v>
      </c>
      <c r="GP556" s="125"/>
      <c r="GQ556" s="125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 t="shared" si="290"/>
        <v>0</v>
      </c>
      <c r="HE556" s="125"/>
      <c r="HF556" s="125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308"/>
        <v>0</v>
      </c>
      <c r="HT556" s="136"/>
      <c r="HU556" s="140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9"/>
      <c r="IG556" s="50"/>
      <c r="IH556" s="129"/>
      <c r="II556" s="50"/>
      <c r="IJ556" s="51"/>
      <c r="IK556" s="52"/>
      <c r="IL556" s="48">
        <f t="shared" si="310"/>
        <v>0</v>
      </c>
      <c r="IM556" s="136"/>
      <c r="IN556" s="140"/>
      <c r="IO556" s="51"/>
      <c r="IP556" s="52"/>
      <c r="IQ556" s="48">
        <f t="shared" si="305"/>
        <v>0</v>
      </c>
      <c r="IR556" s="51"/>
      <c r="IS556" s="52"/>
      <c r="IT556" s="48">
        <f t="shared" si="286"/>
        <v>0</v>
      </c>
      <c r="IU556" s="136"/>
      <c r="IV556" s="140"/>
      <c r="IW556" s="51"/>
      <c r="IX556" s="50"/>
      <c r="IY556" s="51"/>
      <c r="IZ556" s="50"/>
      <c r="JA556" s="129"/>
      <c r="JB556" s="50"/>
      <c r="JC556" s="51"/>
      <c r="JD556" s="50"/>
      <c r="JE556" s="51"/>
      <c r="JF556" s="50"/>
      <c r="JG556" s="51"/>
      <c r="JH556" s="52"/>
      <c r="JI556" s="48">
        <f t="shared" si="309"/>
        <v>0</v>
      </c>
      <c r="JJ556" s="136"/>
      <c r="JK556" s="140"/>
      <c r="JL556" s="51"/>
      <c r="JM556" s="50"/>
      <c r="JN556" s="51"/>
      <c r="JO556" s="52"/>
      <c r="JP556" s="48">
        <f t="shared" si="306"/>
        <v>0</v>
      </c>
      <c r="JQ556" s="51"/>
      <c r="JR556" s="52"/>
    </row>
    <row r="557" spans="1:278" s="112" customFormat="1" ht="15" hidden="1" customHeight="1" x14ac:dyDescent="0.3">
      <c r="A557" s="27"/>
      <c r="B557" s="37">
        <v>2014</v>
      </c>
      <c r="C557" s="30" t="s">
        <v>60</v>
      </c>
      <c r="D557" s="39">
        <v>1999</v>
      </c>
      <c r="E557" s="62">
        <f t="shared" si="299"/>
        <v>0</v>
      </c>
      <c r="F557" s="47"/>
      <c r="G557" s="47"/>
      <c r="H557" s="47"/>
      <c r="I557" s="47"/>
      <c r="J557" s="48">
        <f t="shared" si="287"/>
        <v>0</v>
      </c>
      <c r="K557" s="49"/>
      <c r="L557" s="50"/>
      <c r="M557" s="51"/>
      <c r="N557" s="50"/>
      <c r="O557" s="51"/>
      <c r="P557" s="52"/>
      <c r="Q557" s="48">
        <f t="shared" si="300"/>
        <v>0</v>
      </c>
      <c r="R557" s="49"/>
      <c r="S557" s="52"/>
      <c r="T557" s="48">
        <f t="shared" si="301"/>
        <v>0</v>
      </c>
      <c r="U557" s="49"/>
      <c r="V557" s="50"/>
      <c r="W557" s="51"/>
      <c r="X557" s="52"/>
      <c r="Y557" s="53">
        <f t="shared" si="320"/>
        <v>0</v>
      </c>
      <c r="Z557" s="120"/>
      <c r="AA557" s="55"/>
      <c r="AB557" s="120"/>
      <c r="AC557" s="55"/>
      <c r="AD557" s="120"/>
      <c r="AE557" s="55"/>
      <c r="AF557" s="120"/>
      <c r="AG557" s="55"/>
      <c r="AH557" s="120"/>
      <c r="AI557" s="55"/>
      <c r="AJ557" s="120"/>
      <c r="AK557" s="55"/>
      <c r="AL557" s="120"/>
      <c r="AM557" s="55"/>
      <c r="AN557" s="120"/>
      <c r="AO557" s="88"/>
      <c r="AP557" s="95">
        <f t="shared" si="302"/>
        <v>0</v>
      </c>
      <c r="AQ557" s="119"/>
      <c r="AR557" s="92"/>
      <c r="AS557" s="89">
        <f>AU557+AW557+AY557+BA557+BC557</f>
        <v>0</v>
      </c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>
        <f t="shared" si="321"/>
        <v>0</v>
      </c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322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>
        <f>CJ557+CL557+CN557+CP557+CR557+CT557</f>
        <v>0</v>
      </c>
      <c r="CI557" s="51"/>
      <c r="CJ557" s="50"/>
      <c r="CK557" s="51"/>
      <c r="CL557" s="50"/>
      <c r="CM557" s="51"/>
      <c r="CN557" s="50"/>
      <c r="CO557" s="50"/>
      <c r="CP557" s="50"/>
      <c r="CQ557" s="51"/>
      <c r="CR557" s="50"/>
      <c r="CS557" s="51"/>
      <c r="CT557" s="52"/>
      <c r="CU557" s="53">
        <f>CW557+CY557+DA557+DC557+DE557</f>
        <v>0</v>
      </c>
      <c r="CV557" s="51"/>
      <c r="CW557" s="50"/>
      <c r="CX557" s="50"/>
      <c r="CY557" s="50"/>
      <c r="CZ557" s="51"/>
      <c r="DA557" s="50"/>
      <c r="DB557" s="51"/>
      <c r="DC557" s="50"/>
      <c r="DD557" s="51"/>
      <c r="DE557" s="52"/>
      <c r="DF557" s="53">
        <f t="shared" si="303"/>
        <v>0</v>
      </c>
      <c r="DG557" s="51"/>
      <c r="DH557" s="50"/>
      <c r="DI557" s="50"/>
      <c r="DJ557" s="50"/>
      <c r="DK557" s="51"/>
      <c r="DL557" s="52"/>
      <c r="DM557" s="53">
        <f>DO557+DQ557+DS557+DU557+DW557+DY557+EA557+EC557</f>
        <v>0</v>
      </c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0"/>
      <c r="DY557" s="50"/>
      <c r="DZ557" s="51"/>
      <c r="EA557" s="50"/>
      <c r="EB557" s="51"/>
      <c r="EC557" s="52"/>
      <c r="ED557" s="53">
        <f>EF557+EH557+EJ557+EL557+EN557+EP557+ER557+ET557+EV557+EX557</f>
        <v>0</v>
      </c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0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304"/>
        <v>0</v>
      </c>
      <c r="EZ557" s="51"/>
      <c r="FA557" s="50"/>
      <c r="FB557" s="51"/>
      <c r="FC557" s="52"/>
      <c r="FD557" s="53">
        <f t="shared" si="315"/>
        <v>0</v>
      </c>
      <c r="FE557" s="51"/>
      <c r="FF557" s="50"/>
      <c r="FG557" s="51"/>
      <c r="FH557" s="50"/>
      <c r="FI557" s="51"/>
      <c r="FJ557" s="50"/>
      <c r="FK557" s="50"/>
      <c r="FL557" s="50"/>
      <c r="FM557" s="51"/>
      <c r="FN557" s="50"/>
      <c r="FO557" s="51"/>
      <c r="FP557" s="52"/>
      <c r="FQ557" s="53">
        <f t="shared" si="319"/>
        <v>0</v>
      </c>
      <c r="FR557" s="122"/>
      <c r="FS557" s="122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>
        <f>GF557+GH557+GJ557+GL557+GN557</f>
        <v>0</v>
      </c>
      <c r="GE557" s="51"/>
      <c r="GF557" s="50"/>
      <c r="GG557" s="51"/>
      <c r="GH557" s="50"/>
      <c r="GI557" s="51"/>
      <c r="GJ557" s="50"/>
      <c r="GK557" s="50"/>
      <c r="GL557" s="50"/>
      <c r="GM557" s="51"/>
      <c r="GN557" s="52"/>
      <c r="GO557" s="48">
        <f>GQ557+GS557+GU557+GW557+GY557+HA557+HC557</f>
        <v>0</v>
      </c>
      <c r="GP557" s="125"/>
      <c r="GQ557" s="125"/>
      <c r="GR557" s="51"/>
      <c r="GS557" s="50"/>
      <c r="GT557" s="51"/>
      <c r="GU557" s="50"/>
      <c r="GV557" s="50"/>
      <c r="GW557" s="50"/>
      <c r="GX557" s="50"/>
      <c r="GY557" s="50"/>
      <c r="GZ557" s="50"/>
      <c r="HA557" s="50"/>
      <c r="HB557" s="51"/>
      <c r="HC557" s="52"/>
      <c r="HD557" s="48">
        <f t="shared" si="290"/>
        <v>0</v>
      </c>
      <c r="HE557" s="125"/>
      <c r="HF557" s="125"/>
      <c r="HG557" s="51"/>
      <c r="HH557" s="50"/>
      <c r="HI557" s="51"/>
      <c r="HJ557" s="50"/>
      <c r="HK557" s="50"/>
      <c r="HL557" s="50"/>
      <c r="HM557" s="50"/>
      <c r="HN557" s="50"/>
      <c r="HO557" s="50"/>
      <c r="HP557" s="50"/>
      <c r="HQ557" s="51"/>
      <c r="HR557" s="52"/>
      <c r="HS557" s="48">
        <f t="shared" si="308"/>
        <v>0</v>
      </c>
      <c r="HT557" s="136"/>
      <c r="HU557" s="140"/>
      <c r="HV557" s="51"/>
      <c r="HW557" s="50"/>
      <c r="HX557" s="51"/>
      <c r="HY557" s="50"/>
      <c r="HZ557" s="51"/>
      <c r="IA557" s="50"/>
      <c r="IB557" s="51"/>
      <c r="IC557" s="50"/>
      <c r="ID557" s="51"/>
      <c r="IE557" s="50"/>
      <c r="IF557" s="129"/>
      <c r="IG557" s="50"/>
      <c r="IH557" s="129"/>
      <c r="II557" s="50"/>
      <c r="IJ557" s="51"/>
      <c r="IK557" s="52"/>
      <c r="IL557" s="48">
        <f t="shared" si="310"/>
        <v>0</v>
      </c>
      <c r="IM557" s="136"/>
      <c r="IN557" s="140"/>
      <c r="IO557" s="51"/>
      <c r="IP557" s="52"/>
      <c r="IQ557" s="48">
        <f t="shared" si="305"/>
        <v>0</v>
      </c>
      <c r="IR557" s="51"/>
      <c r="IS557" s="52"/>
      <c r="IT557" s="48">
        <f t="shared" si="286"/>
        <v>0</v>
      </c>
      <c r="IU557" s="136"/>
      <c r="IV557" s="140"/>
      <c r="IW557" s="51"/>
      <c r="IX557" s="50"/>
      <c r="IY557" s="51"/>
      <c r="IZ557" s="50"/>
      <c r="JA557" s="129"/>
      <c r="JB557" s="50"/>
      <c r="JC557" s="51"/>
      <c r="JD557" s="50"/>
      <c r="JE557" s="51"/>
      <c r="JF557" s="50"/>
      <c r="JG557" s="51"/>
      <c r="JH557" s="52"/>
      <c r="JI557" s="48">
        <f t="shared" si="309"/>
        <v>0</v>
      </c>
      <c r="JJ557" s="136"/>
      <c r="JK557" s="140"/>
      <c r="JL557" s="51"/>
      <c r="JM557" s="50"/>
      <c r="JN557" s="51"/>
      <c r="JO557" s="52"/>
      <c r="JP557" s="48">
        <f t="shared" si="306"/>
        <v>0</v>
      </c>
      <c r="JQ557" s="51"/>
      <c r="JR557" s="52"/>
    </row>
    <row r="558" spans="1:278" s="112" customFormat="1" ht="15" hidden="1" customHeight="1" x14ac:dyDescent="0.3">
      <c r="A558" s="27"/>
      <c r="B558" s="37">
        <v>5755</v>
      </c>
      <c r="C558" s="30" t="s">
        <v>212</v>
      </c>
      <c r="D558" s="38">
        <v>2007</v>
      </c>
      <c r="E558" s="62">
        <f t="shared" si="299"/>
        <v>0</v>
      </c>
      <c r="F558" s="47"/>
      <c r="G558" s="47"/>
      <c r="H558" s="47"/>
      <c r="I558" s="47"/>
      <c r="J558" s="48">
        <f t="shared" si="287"/>
        <v>0</v>
      </c>
      <c r="K558" s="49"/>
      <c r="L558" s="50"/>
      <c r="M558" s="51"/>
      <c r="N558" s="50"/>
      <c r="O558" s="51"/>
      <c r="P558" s="52"/>
      <c r="Q558" s="48">
        <f t="shared" si="300"/>
        <v>0</v>
      </c>
      <c r="R558" s="49"/>
      <c r="S558" s="52"/>
      <c r="T558" s="48">
        <f t="shared" si="301"/>
        <v>0</v>
      </c>
      <c r="U558" s="49"/>
      <c r="V558" s="50"/>
      <c r="W558" s="51"/>
      <c r="X558" s="52"/>
      <c r="Y558" s="53">
        <f t="shared" si="320"/>
        <v>0</v>
      </c>
      <c r="Z558" s="120"/>
      <c r="AA558" s="55"/>
      <c r="AB558" s="120"/>
      <c r="AC558" s="55"/>
      <c r="AD558" s="120"/>
      <c r="AE558" s="55"/>
      <c r="AF558" s="120"/>
      <c r="AG558" s="55"/>
      <c r="AH558" s="120"/>
      <c r="AI558" s="55"/>
      <c r="AJ558" s="120"/>
      <c r="AK558" s="55"/>
      <c r="AL558" s="120"/>
      <c r="AM558" s="55"/>
      <c r="AN558" s="120"/>
      <c r="AO558" s="88"/>
      <c r="AP558" s="95">
        <f t="shared" si="302"/>
        <v>0</v>
      </c>
      <c r="AQ558" s="119"/>
      <c r="AR558" s="92"/>
      <c r="AS558" s="89"/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>
        <f t="shared" si="321"/>
        <v>0</v>
      </c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322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/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/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>
        <f t="shared" si="303"/>
        <v>0</v>
      </c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0"/>
      <c r="ET558" s="50"/>
      <c r="EU558" s="50"/>
      <c r="EV558" s="50"/>
      <c r="EW558" s="51"/>
      <c r="EX558" s="52"/>
      <c r="EY558" s="53">
        <f t="shared" si="304"/>
        <v>0</v>
      </c>
      <c r="EZ558" s="51"/>
      <c r="FA558" s="50"/>
      <c r="FB558" s="51"/>
      <c r="FC558" s="52"/>
      <c r="FD558" s="53">
        <f t="shared" si="315"/>
        <v>0</v>
      </c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>
        <f t="shared" si="319"/>
        <v>0</v>
      </c>
      <c r="FR558" s="153"/>
      <c r="FS558" s="150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/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/>
      <c r="GP558" s="136"/>
      <c r="GQ558" s="140"/>
      <c r="GR558" s="51"/>
      <c r="GS558" s="50"/>
      <c r="GT558" s="51"/>
      <c r="GU558" s="50"/>
      <c r="GV558" s="129"/>
      <c r="GW558" s="50"/>
      <c r="GX558" s="51"/>
      <c r="GY558" s="50"/>
      <c r="GZ558" s="51"/>
      <c r="HA558" s="50"/>
      <c r="HB558" s="51"/>
      <c r="HC558" s="52"/>
      <c r="HD558" s="48">
        <f t="shared" si="290"/>
        <v>0</v>
      </c>
      <c r="HE558" s="136"/>
      <c r="HF558" s="140"/>
      <c r="HG558" s="51"/>
      <c r="HH558" s="50"/>
      <c r="HI558" s="51"/>
      <c r="HJ558" s="50"/>
      <c r="HK558" s="129"/>
      <c r="HL558" s="50"/>
      <c r="HM558" s="51"/>
      <c r="HN558" s="50"/>
      <c r="HO558" s="51"/>
      <c r="HP558" s="50"/>
      <c r="HQ558" s="51"/>
      <c r="HR558" s="52"/>
      <c r="HS558" s="48">
        <f t="shared" si="308"/>
        <v>0</v>
      </c>
      <c r="HT558" s="136"/>
      <c r="HU558" s="140"/>
      <c r="HV558" s="51"/>
      <c r="HW558" s="50"/>
      <c r="HX558" s="51"/>
      <c r="HY558" s="50"/>
      <c r="HZ558" s="129"/>
      <c r="IA558" s="50"/>
      <c r="IB558" s="51"/>
      <c r="IC558" s="50"/>
      <c r="ID558" s="51"/>
      <c r="IE558" s="50"/>
      <c r="IF558" s="129"/>
      <c r="IG558" s="50"/>
      <c r="IH558" s="129"/>
      <c r="II558" s="50"/>
      <c r="IJ558" s="51"/>
      <c r="IK558" s="52"/>
      <c r="IL558" s="48">
        <f t="shared" si="310"/>
        <v>0</v>
      </c>
      <c r="IM558" s="136"/>
      <c r="IN558" s="140"/>
      <c r="IO558" s="51"/>
      <c r="IP558" s="52"/>
      <c r="IQ558" s="48">
        <f t="shared" si="305"/>
        <v>0</v>
      </c>
      <c r="IR558" s="51"/>
      <c r="IS558" s="52"/>
      <c r="IT558" s="48">
        <f t="shared" si="286"/>
        <v>0</v>
      </c>
      <c r="IU558" s="136"/>
      <c r="IV558" s="140"/>
      <c r="IW558" s="51"/>
      <c r="IX558" s="50"/>
      <c r="IY558" s="129"/>
      <c r="IZ558" s="50"/>
      <c r="JA558" s="129"/>
      <c r="JB558" s="50"/>
      <c r="JC558" s="51"/>
      <c r="JD558" s="50"/>
      <c r="JE558" s="51"/>
      <c r="JF558" s="50"/>
      <c r="JG558" s="51"/>
      <c r="JH558" s="52"/>
      <c r="JI558" s="48">
        <f t="shared" si="309"/>
        <v>0</v>
      </c>
      <c r="JJ558" s="136"/>
      <c r="JK558" s="140"/>
      <c r="JL558" s="129"/>
      <c r="JM558" s="50"/>
      <c r="JN558" s="51"/>
      <c r="JO558" s="52"/>
      <c r="JP558" s="48">
        <f t="shared" si="306"/>
        <v>0</v>
      </c>
      <c r="JQ558" s="51"/>
      <c r="JR558" s="52"/>
    </row>
    <row r="559" spans="1:278" s="112" customFormat="1" ht="15" hidden="1" customHeight="1" x14ac:dyDescent="0.3">
      <c r="A559" s="27"/>
      <c r="B559" s="37">
        <v>7325</v>
      </c>
      <c r="C559" s="30" t="s">
        <v>264</v>
      </c>
      <c r="D559" s="38">
        <v>2010</v>
      </c>
      <c r="E559" s="62">
        <f t="shared" si="299"/>
        <v>0</v>
      </c>
      <c r="F559" s="47"/>
      <c r="G559" s="47"/>
      <c r="H559" s="47"/>
      <c r="I559" s="47"/>
      <c r="J559" s="48">
        <f t="shared" si="287"/>
        <v>0</v>
      </c>
      <c r="K559" s="49"/>
      <c r="L559" s="50"/>
      <c r="M559" s="51"/>
      <c r="N559" s="50"/>
      <c r="O559" s="51"/>
      <c r="P559" s="52"/>
      <c r="Q559" s="48">
        <f t="shared" si="300"/>
        <v>0</v>
      </c>
      <c r="R559" s="49"/>
      <c r="S559" s="52"/>
      <c r="T559" s="48">
        <f t="shared" si="301"/>
        <v>0</v>
      </c>
      <c r="U559" s="49"/>
      <c r="V559" s="50"/>
      <c r="W559" s="51"/>
      <c r="X559" s="52"/>
      <c r="Y559" s="53">
        <f t="shared" si="320"/>
        <v>0</v>
      </c>
      <c r="Z559" s="120"/>
      <c r="AA559" s="55"/>
      <c r="AB559" s="120"/>
      <c r="AC559" s="55"/>
      <c r="AD559" s="120"/>
      <c r="AE559" s="55"/>
      <c r="AF559" s="120"/>
      <c r="AG559" s="55"/>
      <c r="AH559" s="120"/>
      <c r="AI559" s="55"/>
      <c r="AJ559" s="120"/>
      <c r="AK559" s="55"/>
      <c r="AL559" s="120"/>
      <c r="AM559" s="55"/>
      <c r="AN559" s="120"/>
      <c r="AO559" s="88"/>
      <c r="AP559" s="95">
        <f t="shared" si="302"/>
        <v>0</v>
      </c>
      <c r="AQ559" s="119"/>
      <c r="AR559" s="92"/>
      <c r="AS559" s="89"/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>
        <f t="shared" si="321"/>
        <v>0</v>
      </c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322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/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51"/>
      <c r="CT559" s="52"/>
      <c r="CU559" s="53"/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>
        <f t="shared" si="303"/>
        <v>0</v>
      </c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1"/>
      <c r="ET559" s="50"/>
      <c r="EU559" s="51"/>
      <c r="EV559" s="50"/>
      <c r="EW559" s="51"/>
      <c r="EX559" s="52"/>
      <c r="EY559" s="53">
        <f t="shared" si="304"/>
        <v>0</v>
      </c>
      <c r="EZ559" s="51"/>
      <c r="FA559" s="50"/>
      <c r="FB559" s="51"/>
      <c r="FC559" s="52"/>
      <c r="FD559" s="53">
        <f t="shared" si="315"/>
        <v>0</v>
      </c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>
        <f t="shared" si="319"/>
        <v>0</v>
      </c>
      <c r="FR559" s="153"/>
      <c r="FS559" s="150"/>
      <c r="FT559" s="51"/>
      <c r="FU559" s="50"/>
      <c r="FV559" s="51"/>
      <c r="FW559" s="50"/>
      <c r="FX559" s="51"/>
      <c r="FY559" s="50"/>
      <c r="FZ559" s="51"/>
      <c r="GA559" s="50"/>
      <c r="GB559" s="51"/>
      <c r="GC559" s="52"/>
      <c r="GD559" s="53"/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/>
      <c r="GP559" s="136"/>
      <c r="GQ559" s="140"/>
      <c r="GR559" s="51"/>
      <c r="GS559" s="50"/>
      <c r="GT559" s="51"/>
      <c r="GU559" s="50"/>
      <c r="GV559" s="129"/>
      <c r="GW559" s="50"/>
      <c r="GX559" s="51"/>
      <c r="GY559" s="50"/>
      <c r="GZ559" s="51"/>
      <c r="HA559" s="50"/>
      <c r="HB559" s="51"/>
      <c r="HC559" s="52"/>
      <c r="HD559" s="48">
        <f t="shared" si="290"/>
        <v>0</v>
      </c>
      <c r="HE559" s="136"/>
      <c r="HF559" s="140"/>
      <c r="HG559" s="51"/>
      <c r="HH559" s="50"/>
      <c r="HI559" s="51"/>
      <c r="HJ559" s="50"/>
      <c r="HK559" s="129"/>
      <c r="HL559" s="50"/>
      <c r="HM559" s="51"/>
      <c r="HN559" s="50"/>
      <c r="HO559" s="51"/>
      <c r="HP559" s="50"/>
      <c r="HQ559" s="51"/>
      <c r="HR559" s="52"/>
      <c r="HS559" s="48">
        <f t="shared" si="308"/>
        <v>0</v>
      </c>
      <c r="HT559" s="136"/>
      <c r="HU559" s="140"/>
      <c r="HV559" s="51"/>
      <c r="HW559" s="50"/>
      <c r="HX559" s="51"/>
      <c r="HY559" s="50"/>
      <c r="HZ559" s="129"/>
      <c r="IA559" s="50"/>
      <c r="IB559" s="51"/>
      <c r="IC559" s="50"/>
      <c r="ID559" s="51"/>
      <c r="IE559" s="50"/>
      <c r="IF559" s="129"/>
      <c r="IG559" s="50"/>
      <c r="IH559" s="129"/>
      <c r="II559" s="50"/>
      <c r="IJ559" s="51"/>
      <c r="IK559" s="52"/>
      <c r="IL559" s="48">
        <f t="shared" si="310"/>
        <v>0</v>
      </c>
      <c r="IM559" s="136"/>
      <c r="IN559" s="140"/>
      <c r="IO559" s="51"/>
      <c r="IP559" s="52"/>
      <c r="IQ559" s="48">
        <f t="shared" si="305"/>
        <v>0</v>
      </c>
      <c r="IR559" s="51"/>
      <c r="IS559" s="52"/>
      <c r="IT559" s="48">
        <f t="shared" si="286"/>
        <v>0</v>
      </c>
      <c r="IU559" s="136"/>
      <c r="IV559" s="140"/>
      <c r="IW559" s="51"/>
      <c r="IX559" s="50"/>
      <c r="IY559" s="129"/>
      <c r="IZ559" s="50"/>
      <c r="JA559" s="129"/>
      <c r="JB559" s="50"/>
      <c r="JC559" s="51"/>
      <c r="JD559" s="50"/>
      <c r="JE559" s="51"/>
      <c r="JF559" s="50"/>
      <c r="JG559" s="51"/>
      <c r="JH559" s="52"/>
      <c r="JI559" s="48">
        <f t="shared" si="309"/>
        <v>0</v>
      </c>
      <c r="JJ559" s="136"/>
      <c r="JK559" s="140"/>
      <c r="JL559" s="129"/>
      <c r="JM559" s="50"/>
      <c r="JN559" s="51"/>
      <c r="JO559" s="52"/>
      <c r="JP559" s="48">
        <f t="shared" si="306"/>
        <v>0</v>
      </c>
      <c r="JQ559" s="51"/>
      <c r="JR559" s="52"/>
    </row>
    <row r="560" spans="1:278" s="112" customFormat="1" ht="15" hidden="1" customHeight="1" x14ac:dyDescent="0.3">
      <c r="A560" s="27"/>
      <c r="B560" s="37">
        <v>7304</v>
      </c>
      <c r="C560" s="30" t="s">
        <v>287</v>
      </c>
      <c r="D560" s="38">
        <v>2009</v>
      </c>
      <c r="E560" s="62">
        <f t="shared" si="299"/>
        <v>0</v>
      </c>
      <c r="F560" s="47"/>
      <c r="G560" s="47"/>
      <c r="H560" s="47"/>
      <c r="I560" s="47"/>
      <c r="J560" s="48">
        <f t="shared" si="287"/>
        <v>0</v>
      </c>
      <c r="K560" s="49"/>
      <c r="L560" s="50"/>
      <c r="M560" s="51"/>
      <c r="N560" s="50"/>
      <c r="O560" s="51"/>
      <c r="P560" s="52"/>
      <c r="Q560" s="48">
        <f t="shared" si="300"/>
        <v>0</v>
      </c>
      <c r="R560" s="49"/>
      <c r="S560" s="52"/>
      <c r="T560" s="48">
        <f t="shared" si="301"/>
        <v>0</v>
      </c>
      <c r="U560" s="49"/>
      <c r="V560" s="50"/>
      <c r="W560" s="51"/>
      <c r="X560" s="52"/>
      <c r="Y560" s="53">
        <f t="shared" si="320"/>
        <v>0</v>
      </c>
      <c r="Z560" s="120"/>
      <c r="AA560" s="55"/>
      <c r="AB560" s="120"/>
      <c r="AC560" s="55"/>
      <c r="AD560" s="120"/>
      <c r="AE560" s="55"/>
      <c r="AF560" s="120"/>
      <c r="AG560" s="55"/>
      <c r="AH560" s="120"/>
      <c r="AI560" s="55"/>
      <c r="AJ560" s="120"/>
      <c r="AK560" s="55"/>
      <c r="AL560" s="120"/>
      <c r="AM560" s="55"/>
      <c r="AN560" s="120"/>
      <c r="AO560" s="88"/>
      <c r="AP560" s="95">
        <f t="shared" si="302"/>
        <v>0</v>
      </c>
      <c r="AQ560" s="119"/>
      <c r="AR560" s="92"/>
      <c r="AS560" s="89"/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>
        <f t="shared" si="321"/>
        <v>0</v>
      </c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322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/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/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>
        <f t="shared" si="303"/>
        <v>0</v>
      </c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1"/>
      <c r="ET560" s="50"/>
      <c r="EU560" s="51"/>
      <c r="EV560" s="50"/>
      <c r="EW560" s="51"/>
      <c r="EX560" s="52"/>
      <c r="EY560" s="53">
        <f t="shared" si="304"/>
        <v>0</v>
      </c>
      <c r="EZ560" s="51"/>
      <c r="FA560" s="50"/>
      <c r="FB560" s="51"/>
      <c r="FC560" s="52"/>
      <c r="FD560" s="53">
        <f t="shared" si="315"/>
        <v>0</v>
      </c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>
        <f t="shared" si="319"/>
        <v>0</v>
      </c>
      <c r="FR560" s="153"/>
      <c r="FS560" s="150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/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/>
      <c r="GP560" s="136"/>
      <c r="GQ560" s="140"/>
      <c r="GR560" s="51"/>
      <c r="GS560" s="50"/>
      <c r="GT560" s="51"/>
      <c r="GU560" s="50"/>
      <c r="GV560" s="129"/>
      <c r="GW560" s="50"/>
      <c r="GX560" s="51"/>
      <c r="GY560" s="50"/>
      <c r="GZ560" s="51"/>
      <c r="HA560" s="50"/>
      <c r="HB560" s="51"/>
      <c r="HC560" s="52"/>
      <c r="HD560" s="48">
        <f t="shared" si="290"/>
        <v>0</v>
      </c>
      <c r="HE560" s="136"/>
      <c r="HF560" s="140"/>
      <c r="HG560" s="51"/>
      <c r="HH560" s="50"/>
      <c r="HI560" s="51"/>
      <c r="HJ560" s="50"/>
      <c r="HK560" s="129"/>
      <c r="HL560" s="50"/>
      <c r="HM560" s="51"/>
      <c r="HN560" s="50"/>
      <c r="HO560" s="51"/>
      <c r="HP560" s="50"/>
      <c r="HQ560" s="51"/>
      <c r="HR560" s="52"/>
      <c r="HS560" s="48">
        <f t="shared" si="308"/>
        <v>0</v>
      </c>
      <c r="HT560" s="136"/>
      <c r="HU560" s="140"/>
      <c r="HV560" s="51"/>
      <c r="HW560" s="50"/>
      <c r="HX560" s="51"/>
      <c r="HY560" s="50"/>
      <c r="HZ560" s="129"/>
      <c r="IA560" s="50"/>
      <c r="IB560" s="51"/>
      <c r="IC560" s="50"/>
      <c r="ID560" s="51"/>
      <c r="IE560" s="50"/>
      <c r="IF560" s="129"/>
      <c r="IG560" s="50"/>
      <c r="IH560" s="129"/>
      <c r="II560" s="50"/>
      <c r="IJ560" s="51"/>
      <c r="IK560" s="52"/>
      <c r="IL560" s="48">
        <f t="shared" si="310"/>
        <v>0</v>
      </c>
      <c r="IM560" s="136"/>
      <c r="IN560" s="140"/>
      <c r="IO560" s="51"/>
      <c r="IP560" s="52"/>
      <c r="IQ560" s="48">
        <f t="shared" si="305"/>
        <v>0</v>
      </c>
      <c r="IR560" s="51"/>
      <c r="IS560" s="52"/>
      <c r="IT560" s="48">
        <f t="shared" si="286"/>
        <v>0</v>
      </c>
      <c r="IU560" s="136"/>
      <c r="IV560" s="140"/>
      <c r="IW560" s="51"/>
      <c r="IX560" s="50"/>
      <c r="IY560" s="129"/>
      <c r="IZ560" s="50"/>
      <c r="JA560" s="129"/>
      <c r="JB560" s="50"/>
      <c r="JC560" s="51"/>
      <c r="JD560" s="50"/>
      <c r="JE560" s="51"/>
      <c r="JF560" s="50"/>
      <c r="JG560" s="51"/>
      <c r="JH560" s="52"/>
      <c r="JI560" s="48">
        <f t="shared" si="309"/>
        <v>0</v>
      </c>
      <c r="JJ560" s="136"/>
      <c r="JK560" s="140"/>
      <c r="JL560" s="129"/>
      <c r="JM560" s="50"/>
      <c r="JN560" s="51"/>
      <c r="JO560" s="52"/>
      <c r="JP560" s="48">
        <f t="shared" si="306"/>
        <v>0</v>
      </c>
      <c r="JQ560" s="51"/>
      <c r="JR560" s="52"/>
    </row>
    <row r="561" spans="1:278" s="112" customFormat="1" ht="15" hidden="1" customHeight="1" x14ac:dyDescent="0.3">
      <c r="A561" s="27"/>
      <c r="B561" s="37">
        <v>5885</v>
      </c>
      <c r="C561" s="30" t="s">
        <v>165</v>
      </c>
      <c r="D561" s="38">
        <v>2007</v>
      </c>
      <c r="E561" s="62">
        <f t="shared" si="299"/>
        <v>0</v>
      </c>
      <c r="F561" s="47"/>
      <c r="G561" s="47"/>
      <c r="H561" s="47"/>
      <c r="I561" s="47"/>
      <c r="J561" s="48">
        <f t="shared" si="287"/>
        <v>0</v>
      </c>
      <c r="K561" s="49"/>
      <c r="L561" s="50"/>
      <c r="M561" s="51"/>
      <c r="N561" s="50"/>
      <c r="O561" s="51"/>
      <c r="P561" s="52"/>
      <c r="Q561" s="48">
        <f t="shared" si="300"/>
        <v>0</v>
      </c>
      <c r="R561" s="49"/>
      <c r="S561" s="52"/>
      <c r="T561" s="48">
        <f t="shared" si="301"/>
        <v>0</v>
      </c>
      <c r="U561" s="49"/>
      <c r="V561" s="50"/>
      <c r="W561" s="51"/>
      <c r="X561" s="52"/>
      <c r="Y561" s="53">
        <f t="shared" si="320"/>
        <v>0</v>
      </c>
      <c r="Z561" s="148"/>
      <c r="AA561" s="55"/>
      <c r="AB561" s="148"/>
      <c r="AC561" s="55"/>
      <c r="AD561" s="148"/>
      <c r="AE561" s="55"/>
      <c r="AF561" s="148"/>
      <c r="AG561" s="55"/>
      <c r="AH561" s="148"/>
      <c r="AI561" s="55"/>
      <c r="AJ561" s="148"/>
      <c r="AK561" s="55"/>
      <c r="AL561" s="148"/>
      <c r="AM561" s="55"/>
      <c r="AN561" s="148"/>
      <c r="AO561" s="88"/>
      <c r="AP561" s="95">
        <f t="shared" si="302"/>
        <v>0</v>
      </c>
      <c r="AQ561" s="147"/>
      <c r="AR561" s="92"/>
      <c r="AS561" s="89"/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>
        <f t="shared" si="321"/>
        <v>0</v>
      </c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322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/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/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>
        <f t="shared" si="303"/>
        <v>0</v>
      </c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304"/>
        <v>0</v>
      </c>
      <c r="EZ561" s="51"/>
      <c r="FA561" s="50"/>
      <c r="FB561" s="51"/>
      <c r="FC561" s="52"/>
      <c r="FD561" s="53">
        <f t="shared" si="315"/>
        <v>0</v>
      </c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>
        <f t="shared" si="319"/>
        <v>0</v>
      </c>
      <c r="FR561" s="153"/>
      <c r="FS561" s="150"/>
      <c r="FT561" s="51"/>
      <c r="FU561" s="50"/>
      <c r="FV561" s="51"/>
      <c r="FW561" s="50"/>
      <c r="FX561" s="51"/>
      <c r="FY561" s="50"/>
      <c r="FZ561" s="51"/>
      <c r="GA561" s="50"/>
      <c r="GB561" s="51"/>
      <c r="GC561" s="52"/>
      <c r="GD561" s="53"/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/>
      <c r="GP561" s="136"/>
      <c r="GQ561" s="140"/>
      <c r="GR561" s="51"/>
      <c r="GS561" s="50"/>
      <c r="GT561" s="51"/>
      <c r="GU561" s="50"/>
      <c r="GV561" s="129"/>
      <c r="GW561" s="50"/>
      <c r="GX561" s="51"/>
      <c r="GY561" s="50"/>
      <c r="GZ561" s="51"/>
      <c r="HA561" s="50"/>
      <c r="HB561" s="51"/>
      <c r="HC561" s="52"/>
      <c r="HD561" s="48">
        <f t="shared" si="290"/>
        <v>0</v>
      </c>
      <c r="HE561" s="136"/>
      <c r="HF561" s="140"/>
      <c r="HG561" s="51"/>
      <c r="HH561" s="50"/>
      <c r="HI561" s="51"/>
      <c r="HJ561" s="50"/>
      <c r="HK561" s="129"/>
      <c r="HL561" s="50"/>
      <c r="HM561" s="51"/>
      <c r="HN561" s="50"/>
      <c r="HO561" s="51"/>
      <c r="HP561" s="50"/>
      <c r="HQ561" s="51"/>
      <c r="HR561" s="52"/>
      <c r="HS561" s="48">
        <f t="shared" si="308"/>
        <v>0</v>
      </c>
      <c r="HT561" s="136"/>
      <c r="HU561" s="140"/>
      <c r="HV561" s="51"/>
      <c r="HW561" s="50"/>
      <c r="HX561" s="51"/>
      <c r="HY561" s="50"/>
      <c r="HZ561" s="129"/>
      <c r="IA561" s="50"/>
      <c r="IB561" s="51"/>
      <c r="IC561" s="50"/>
      <c r="ID561" s="51"/>
      <c r="IE561" s="50"/>
      <c r="IF561" s="129"/>
      <c r="IG561" s="50"/>
      <c r="IH561" s="129"/>
      <c r="II561" s="50"/>
      <c r="IJ561" s="51"/>
      <c r="IK561" s="52"/>
      <c r="IL561" s="48">
        <f t="shared" si="310"/>
        <v>0</v>
      </c>
      <c r="IM561" s="136"/>
      <c r="IN561" s="140"/>
      <c r="IO561" s="51"/>
      <c r="IP561" s="52"/>
      <c r="IQ561" s="48">
        <f t="shared" si="305"/>
        <v>0</v>
      </c>
      <c r="IR561" s="51"/>
      <c r="IS561" s="52"/>
      <c r="IT561" s="48">
        <f t="shared" si="286"/>
        <v>0</v>
      </c>
      <c r="IU561" s="136"/>
      <c r="IV561" s="140"/>
      <c r="IW561" s="51"/>
      <c r="IX561" s="50"/>
      <c r="IY561" s="129"/>
      <c r="IZ561" s="50"/>
      <c r="JA561" s="129"/>
      <c r="JB561" s="50"/>
      <c r="JC561" s="51"/>
      <c r="JD561" s="50"/>
      <c r="JE561" s="51"/>
      <c r="JF561" s="50"/>
      <c r="JG561" s="51"/>
      <c r="JH561" s="52"/>
      <c r="JI561" s="48">
        <f t="shared" si="309"/>
        <v>0</v>
      </c>
      <c r="JJ561" s="136"/>
      <c r="JK561" s="140"/>
      <c r="JL561" s="129"/>
      <c r="JM561" s="50"/>
      <c r="JN561" s="51"/>
      <c r="JO561" s="52"/>
      <c r="JP561" s="48">
        <f t="shared" si="306"/>
        <v>0</v>
      </c>
      <c r="JQ561" s="51"/>
      <c r="JR561" s="52"/>
    </row>
    <row r="562" spans="1:278" s="112" customFormat="1" ht="15" hidden="1" customHeight="1" x14ac:dyDescent="0.3">
      <c r="A562" s="27"/>
      <c r="B562" s="37">
        <v>3240</v>
      </c>
      <c r="C562" s="30" t="s">
        <v>158</v>
      </c>
      <c r="D562" s="38">
        <v>2003</v>
      </c>
      <c r="E562" s="62">
        <f t="shared" si="299"/>
        <v>0</v>
      </c>
      <c r="F562" s="47"/>
      <c r="G562" s="47"/>
      <c r="H562" s="47"/>
      <c r="I562" s="47"/>
      <c r="J562" s="48">
        <f t="shared" si="287"/>
        <v>0</v>
      </c>
      <c r="K562" s="49"/>
      <c r="L562" s="50"/>
      <c r="M562" s="51"/>
      <c r="N562" s="50"/>
      <c r="O562" s="51"/>
      <c r="P562" s="52"/>
      <c r="Q562" s="48">
        <f t="shared" si="300"/>
        <v>0</v>
      </c>
      <c r="R562" s="49"/>
      <c r="S562" s="52"/>
      <c r="T562" s="48">
        <f t="shared" si="301"/>
        <v>0</v>
      </c>
      <c r="U562" s="49"/>
      <c r="V562" s="50"/>
      <c r="W562" s="51"/>
      <c r="X562" s="52"/>
      <c r="Y562" s="53">
        <f t="shared" si="320"/>
        <v>0</v>
      </c>
      <c r="Z562" s="148"/>
      <c r="AA562" s="55"/>
      <c r="AB562" s="148"/>
      <c r="AC562" s="55"/>
      <c r="AD562" s="148"/>
      <c r="AE562" s="55"/>
      <c r="AF562" s="148"/>
      <c r="AG562" s="55"/>
      <c r="AH562" s="148"/>
      <c r="AI562" s="55"/>
      <c r="AJ562" s="148"/>
      <c r="AK562" s="55"/>
      <c r="AL562" s="148"/>
      <c r="AM562" s="55"/>
      <c r="AN562" s="148"/>
      <c r="AO562" s="88"/>
      <c r="AP562" s="95">
        <f t="shared" si="302"/>
        <v>0</v>
      </c>
      <c r="AQ562" s="147"/>
      <c r="AR562" s="92"/>
      <c r="AS562" s="89">
        <f>AU562+AW562+AY562+BA562+BC562</f>
        <v>0</v>
      </c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>
        <f t="shared" si="321"/>
        <v>0</v>
      </c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322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>
        <f>CJ562+CL562+CN562+CP562+CR562+CT562</f>
        <v>0</v>
      </c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>
        <f>CW562+CY562+DA562+DC562+DE562</f>
        <v>0</v>
      </c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>
        <f t="shared" si="303"/>
        <v>0</v>
      </c>
      <c r="DG562" s="51"/>
      <c r="DH562" s="50"/>
      <c r="DI562" s="51"/>
      <c r="DJ562" s="50"/>
      <c r="DK562" s="51"/>
      <c r="DL562" s="52"/>
      <c r="DM562" s="53">
        <f>DO562+DQ562+DS562+DU562+DW562+DY562+EA562+EC562</f>
        <v>0</v>
      </c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>
        <f>EF562+EH562+EJ562+EL562+EN562+EP562+ER562+ET562+EV562+EX562</f>
        <v>0</v>
      </c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304"/>
        <v>0</v>
      </c>
      <c r="EZ562" s="51"/>
      <c r="FA562" s="50"/>
      <c r="FB562" s="51"/>
      <c r="FC562" s="52"/>
      <c r="FD562" s="53">
        <f t="shared" si="315"/>
        <v>0</v>
      </c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>
        <f t="shared" si="319"/>
        <v>0</v>
      </c>
      <c r="FR562" s="122"/>
      <c r="FS562" s="122"/>
      <c r="FT562" s="51"/>
      <c r="FU562" s="50"/>
      <c r="FV562" s="51"/>
      <c r="FW562" s="50"/>
      <c r="FX562" s="50"/>
      <c r="FY562" s="50"/>
      <c r="FZ562" s="50"/>
      <c r="GA562" s="50"/>
      <c r="GB562" s="51"/>
      <c r="GC562" s="52"/>
      <c r="GD562" s="53">
        <f>GF562+GH562+GJ562+GL562+GN562</f>
        <v>0</v>
      </c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>
        <f>GQ562+GS562+GU562+GW562+GY562+HA562+HC562</f>
        <v>0</v>
      </c>
      <c r="GP562" s="136"/>
      <c r="GQ562" s="140"/>
      <c r="GR562" s="51"/>
      <c r="GS562" s="50"/>
      <c r="GT562" s="51"/>
      <c r="GU562" s="50"/>
      <c r="GV562" s="129"/>
      <c r="GW562" s="50"/>
      <c r="GX562" s="51"/>
      <c r="GY562" s="50"/>
      <c r="GZ562" s="51"/>
      <c r="HA562" s="50"/>
      <c r="HB562" s="51"/>
      <c r="HC562" s="52"/>
      <c r="HD562" s="48">
        <f t="shared" si="290"/>
        <v>0</v>
      </c>
      <c r="HE562" s="136"/>
      <c r="HF562" s="140"/>
      <c r="HG562" s="51"/>
      <c r="HH562" s="50"/>
      <c r="HI562" s="51"/>
      <c r="HJ562" s="50"/>
      <c r="HK562" s="129"/>
      <c r="HL562" s="50"/>
      <c r="HM562" s="51"/>
      <c r="HN562" s="50"/>
      <c r="HO562" s="51"/>
      <c r="HP562" s="50"/>
      <c r="HQ562" s="51"/>
      <c r="HR562" s="52"/>
      <c r="HS562" s="48">
        <f t="shared" si="308"/>
        <v>0</v>
      </c>
      <c r="HT562" s="136"/>
      <c r="HU562" s="140"/>
      <c r="HV562" s="51"/>
      <c r="HW562" s="50"/>
      <c r="HX562" s="51"/>
      <c r="HY562" s="50"/>
      <c r="HZ562" s="129"/>
      <c r="IA562" s="50"/>
      <c r="IB562" s="51"/>
      <c r="IC562" s="50"/>
      <c r="ID562" s="51"/>
      <c r="IE562" s="50"/>
      <c r="IF562" s="129"/>
      <c r="IG562" s="50"/>
      <c r="IH562" s="129"/>
      <c r="II562" s="50"/>
      <c r="IJ562" s="51"/>
      <c r="IK562" s="52"/>
      <c r="IL562" s="48">
        <f t="shared" si="310"/>
        <v>0</v>
      </c>
      <c r="IM562" s="136"/>
      <c r="IN562" s="140"/>
      <c r="IO562" s="51"/>
      <c r="IP562" s="52"/>
      <c r="IQ562" s="48">
        <f t="shared" si="305"/>
        <v>0</v>
      </c>
      <c r="IR562" s="51"/>
      <c r="IS562" s="52"/>
      <c r="IT562" s="48">
        <f t="shared" si="286"/>
        <v>0</v>
      </c>
      <c r="IU562" s="136"/>
      <c r="IV562" s="140"/>
      <c r="IW562" s="51"/>
      <c r="IX562" s="50"/>
      <c r="IY562" s="129"/>
      <c r="IZ562" s="50"/>
      <c r="JA562" s="129"/>
      <c r="JB562" s="50"/>
      <c r="JC562" s="51"/>
      <c r="JD562" s="50"/>
      <c r="JE562" s="51"/>
      <c r="JF562" s="50"/>
      <c r="JG562" s="51"/>
      <c r="JH562" s="52"/>
      <c r="JI562" s="48">
        <f t="shared" si="309"/>
        <v>0</v>
      </c>
      <c r="JJ562" s="136"/>
      <c r="JK562" s="140"/>
      <c r="JL562" s="129"/>
      <c r="JM562" s="50"/>
      <c r="JN562" s="51"/>
      <c r="JO562" s="52"/>
      <c r="JP562" s="48">
        <f t="shared" si="306"/>
        <v>0</v>
      </c>
      <c r="JQ562" s="51"/>
      <c r="JR562" s="52"/>
    </row>
    <row r="563" spans="1:278" s="112" customFormat="1" ht="15" hidden="1" customHeight="1" x14ac:dyDescent="0.3">
      <c r="A563" s="27"/>
      <c r="B563" s="37">
        <v>5311</v>
      </c>
      <c r="C563" s="30" t="s">
        <v>116</v>
      </c>
      <c r="D563" s="39">
        <v>2003</v>
      </c>
      <c r="E563" s="62">
        <f t="shared" si="299"/>
        <v>0</v>
      </c>
      <c r="F563" s="47"/>
      <c r="G563" s="47"/>
      <c r="H563" s="47"/>
      <c r="I563" s="47"/>
      <c r="J563" s="48">
        <f t="shared" si="287"/>
        <v>0</v>
      </c>
      <c r="K563" s="49"/>
      <c r="L563" s="50"/>
      <c r="M563" s="51"/>
      <c r="N563" s="50"/>
      <c r="O563" s="51"/>
      <c r="P563" s="52"/>
      <c r="Q563" s="48">
        <f t="shared" si="300"/>
        <v>0</v>
      </c>
      <c r="R563" s="49"/>
      <c r="S563" s="52"/>
      <c r="T563" s="48">
        <f t="shared" si="301"/>
        <v>0</v>
      </c>
      <c r="U563" s="49"/>
      <c r="V563" s="50"/>
      <c r="W563" s="51"/>
      <c r="X563" s="52"/>
      <c r="Y563" s="53">
        <f t="shared" si="320"/>
        <v>0</v>
      </c>
      <c r="Z563" s="148"/>
      <c r="AA563" s="55"/>
      <c r="AB563" s="148"/>
      <c r="AC563" s="55"/>
      <c r="AD563" s="148"/>
      <c r="AE563" s="55"/>
      <c r="AF563" s="148"/>
      <c r="AG563" s="55"/>
      <c r="AH563" s="148"/>
      <c r="AI563" s="55"/>
      <c r="AJ563" s="148"/>
      <c r="AK563" s="55"/>
      <c r="AL563" s="148"/>
      <c r="AM563" s="55"/>
      <c r="AN563" s="148"/>
      <c r="AO563" s="88"/>
      <c r="AP563" s="95">
        <f t="shared" si="302"/>
        <v>0</v>
      </c>
      <c r="AQ563" s="147"/>
      <c r="AR563" s="92"/>
      <c r="AS563" s="89">
        <f>AU563+AW563+AY563+BA563+BC563</f>
        <v>0</v>
      </c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>
        <f t="shared" si="321"/>
        <v>0</v>
      </c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322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>
        <f>CJ563+CL563+CN563+CP563+CR563+CT563</f>
        <v>0</v>
      </c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>
        <f>CW563+CY563+DA563+DC563+DE563</f>
        <v>0</v>
      </c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>
        <f t="shared" si="303"/>
        <v>0</v>
      </c>
      <c r="DG563" s="51"/>
      <c r="DH563" s="50"/>
      <c r="DI563" s="51"/>
      <c r="DJ563" s="50"/>
      <c r="DK563" s="51"/>
      <c r="DL563" s="52"/>
      <c r="DM563" s="53">
        <f>DO563+DQ563+DS563+DU563+DW563+DY563+EA563+EC563</f>
        <v>0</v>
      </c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>
        <f>EF563+EH563+EJ563+EL563+EN563+EP563+ER563+ET563+EV563+EX563</f>
        <v>0</v>
      </c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51"/>
      <c r="EP563" s="50"/>
      <c r="EQ563" s="51"/>
      <c r="ER563" s="50"/>
      <c r="ES563" s="50"/>
      <c r="ET563" s="50"/>
      <c r="EU563" s="50"/>
      <c r="EV563" s="50"/>
      <c r="EW563" s="51"/>
      <c r="EX563" s="52"/>
      <c r="EY563" s="53">
        <f t="shared" si="304"/>
        <v>0</v>
      </c>
      <c r="EZ563" s="51"/>
      <c r="FA563" s="50"/>
      <c r="FB563" s="51"/>
      <c r="FC563" s="52"/>
      <c r="FD563" s="53">
        <f t="shared" si="315"/>
        <v>0</v>
      </c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>
        <f t="shared" si="319"/>
        <v>0</v>
      </c>
      <c r="FR563" s="122"/>
      <c r="FS563" s="122"/>
      <c r="FT563" s="51"/>
      <c r="FU563" s="50"/>
      <c r="FV563" s="51"/>
      <c r="FW563" s="50"/>
      <c r="FX563" s="50"/>
      <c r="FY563" s="50"/>
      <c r="FZ563" s="50"/>
      <c r="GA563" s="50"/>
      <c r="GB563" s="51"/>
      <c r="GC563" s="52"/>
      <c r="GD563" s="53">
        <f>GF563+GH563+GJ563+GL563+GN563</f>
        <v>0</v>
      </c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>
        <f>GQ563+GS563+GU563+GW563+GY563+HA563+HC563</f>
        <v>0</v>
      </c>
      <c r="GP563" s="136"/>
      <c r="GQ563" s="140"/>
      <c r="GR563" s="51"/>
      <c r="GS563" s="50"/>
      <c r="GT563" s="51"/>
      <c r="GU563" s="50"/>
      <c r="GV563" s="129"/>
      <c r="GW563" s="50"/>
      <c r="GX563" s="51"/>
      <c r="GY563" s="50"/>
      <c r="GZ563" s="51"/>
      <c r="HA563" s="50"/>
      <c r="HB563" s="51"/>
      <c r="HC563" s="52"/>
      <c r="HD563" s="48">
        <f t="shared" si="290"/>
        <v>0</v>
      </c>
      <c r="HE563" s="136"/>
      <c r="HF563" s="140"/>
      <c r="HG563" s="51"/>
      <c r="HH563" s="50"/>
      <c r="HI563" s="51"/>
      <c r="HJ563" s="50"/>
      <c r="HK563" s="129"/>
      <c r="HL563" s="50"/>
      <c r="HM563" s="51"/>
      <c r="HN563" s="50"/>
      <c r="HO563" s="51"/>
      <c r="HP563" s="50"/>
      <c r="HQ563" s="51"/>
      <c r="HR563" s="52"/>
      <c r="HS563" s="48">
        <f t="shared" si="308"/>
        <v>0</v>
      </c>
      <c r="HT563" s="136"/>
      <c r="HU563" s="140"/>
      <c r="HV563" s="51"/>
      <c r="HW563" s="50"/>
      <c r="HX563" s="51"/>
      <c r="HY563" s="50"/>
      <c r="HZ563" s="129"/>
      <c r="IA563" s="50"/>
      <c r="IB563" s="51"/>
      <c r="IC563" s="50"/>
      <c r="ID563" s="51"/>
      <c r="IE563" s="50"/>
      <c r="IF563" s="129"/>
      <c r="IG563" s="50"/>
      <c r="IH563" s="129"/>
      <c r="II563" s="50"/>
      <c r="IJ563" s="51"/>
      <c r="IK563" s="52"/>
      <c r="IL563" s="48">
        <f t="shared" si="310"/>
        <v>0</v>
      </c>
      <c r="IM563" s="136"/>
      <c r="IN563" s="140"/>
      <c r="IO563" s="51"/>
      <c r="IP563" s="52"/>
      <c r="IQ563" s="48">
        <f t="shared" si="305"/>
        <v>0</v>
      </c>
      <c r="IR563" s="51"/>
      <c r="IS563" s="52"/>
      <c r="IT563" s="48">
        <f t="shared" si="286"/>
        <v>0</v>
      </c>
      <c r="IU563" s="136"/>
      <c r="IV563" s="140"/>
      <c r="IW563" s="51"/>
      <c r="IX563" s="50"/>
      <c r="IY563" s="129"/>
      <c r="IZ563" s="50"/>
      <c r="JA563" s="129"/>
      <c r="JB563" s="50"/>
      <c r="JC563" s="51"/>
      <c r="JD563" s="50"/>
      <c r="JE563" s="51"/>
      <c r="JF563" s="50"/>
      <c r="JG563" s="51"/>
      <c r="JH563" s="52"/>
      <c r="JI563" s="48">
        <f t="shared" si="309"/>
        <v>0</v>
      </c>
      <c r="JJ563" s="136"/>
      <c r="JK563" s="140"/>
      <c r="JL563" s="129"/>
      <c r="JM563" s="50"/>
      <c r="JN563" s="51"/>
      <c r="JO563" s="52"/>
      <c r="JP563" s="48">
        <f t="shared" si="306"/>
        <v>0</v>
      </c>
      <c r="JQ563" s="51"/>
      <c r="JR563" s="52"/>
    </row>
    <row r="564" spans="1:278" s="112" customFormat="1" ht="15" hidden="1" customHeight="1" x14ac:dyDescent="0.3">
      <c r="A564" s="27"/>
      <c r="B564" s="37">
        <v>9792</v>
      </c>
      <c r="C564" s="30" t="s">
        <v>758</v>
      </c>
      <c r="D564" s="38">
        <v>2010</v>
      </c>
      <c r="E564" s="62">
        <f t="shared" si="299"/>
        <v>0</v>
      </c>
      <c r="F564" s="47" t="s">
        <v>413</v>
      </c>
      <c r="G564" s="47"/>
      <c r="H564" s="47" t="s">
        <v>759</v>
      </c>
      <c r="I564" s="47" t="s">
        <v>499</v>
      </c>
      <c r="J564" s="48">
        <f t="shared" si="287"/>
        <v>0</v>
      </c>
      <c r="K564" s="49"/>
      <c r="L564" s="50"/>
      <c r="M564" s="51"/>
      <c r="N564" s="50"/>
      <c r="O564" s="51"/>
      <c r="P564" s="52"/>
      <c r="Q564" s="48">
        <f t="shared" si="300"/>
        <v>0</v>
      </c>
      <c r="R564" s="49"/>
      <c r="S564" s="52"/>
      <c r="T564" s="48">
        <f t="shared" si="301"/>
        <v>0</v>
      </c>
      <c r="U564" s="49"/>
      <c r="V564" s="50"/>
      <c r="W564" s="51"/>
      <c r="X564" s="52"/>
      <c r="Y564" s="53">
        <f t="shared" si="320"/>
        <v>0</v>
      </c>
      <c r="Z564" s="148"/>
      <c r="AA564" s="55"/>
      <c r="AB564" s="148"/>
      <c r="AC564" s="55"/>
      <c r="AD564" s="148"/>
      <c r="AE564" s="55"/>
      <c r="AF564" s="148"/>
      <c r="AG564" s="55"/>
      <c r="AH564" s="148"/>
      <c r="AI564" s="55"/>
      <c r="AJ564" s="148"/>
      <c r="AK564" s="55"/>
      <c r="AL564" s="148"/>
      <c r="AM564" s="55"/>
      <c r="AN564" s="148"/>
      <c r="AO564" s="88"/>
      <c r="AP564" s="95">
        <f t="shared" si="302"/>
        <v>0</v>
      </c>
      <c r="AQ564" s="147"/>
      <c r="AR564" s="92"/>
      <c r="AS564" s="89"/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>
        <f t="shared" si="321"/>
        <v>0</v>
      </c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322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/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/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>
        <f t="shared" si="303"/>
        <v>0</v>
      </c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101"/>
      <c r="EP564" s="102"/>
      <c r="EQ564" s="51"/>
      <c r="ER564" s="50"/>
      <c r="ES564" s="51"/>
      <c r="ET564" s="50"/>
      <c r="EU564" s="51"/>
      <c r="EV564" s="50"/>
      <c r="EW564" s="51"/>
      <c r="EX564" s="52"/>
      <c r="EY564" s="53">
        <f t="shared" si="304"/>
        <v>0</v>
      </c>
      <c r="EZ564" s="51"/>
      <c r="FA564" s="50"/>
      <c r="FB564" s="51"/>
      <c r="FC564" s="52"/>
      <c r="FD564" s="53">
        <f t="shared" si="315"/>
        <v>0</v>
      </c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>
        <f t="shared" si="319"/>
        <v>0</v>
      </c>
      <c r="FR564" s="153"/>
      <c r="FS564" s="150"/>
      <c r="FT564" s="51"/>
      <c r="FU564" s="50"/>
      <c r="FV564" s="51"/>
      <c r="FW564" s="50"/>
      <c r="FX564" s="51"/>
      <c r="FY564" s="50"/>
      <c r="FZ564" s="51"/>
      <c r="GA564" s="50"/>
      <c r="GB564" s="51"/>
      <c r="GC564" s="52"/>
      <c r="GD564" s="53"/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/>
      <c r="GP564" s="136"/>
      <c r="GQ564" s="140"/>
      <c r="GR564" s="51"/>
      <c r="GS564" s="50"/>
      <c r="GT564" s="51"/>
      <c r="GU564" s="50"/>
      <c r="GV564" s="129"/>
      <c r="GW564" s="50"/>
      <c r="GX564" s="51"/>
      <c r="GY564" s="50"/>
      <c r="GZ564" s="51"/>
      <c r="HA564" s="50"/>
      <c r="HB564" s="51"/>
      <c r="HC564" s="52"/>
      <c r="HD564" s="48">
        <f t="shared" si="290"/>
        <v>0</v>
      </c>
      <c r="HE564" s="136"/>
      <c r="HF564" s="140"/>
      <c r="HG564" s="51"/>
      <c r="HH564" s="50"/>
      <c r="HI564" s="51"/>
      <c r="HJ564" s="50"/>
      <c r="HK564" s="129"/>
      <c r="HL564" s="50"/>
      <c r="HM564" s="51"/>
      <c r="HN564" s="50"/>
      <c r="HO564" s="51"/>
      <c r="HP564" s="50"/>
      <c r="HQ564" s="51"/>
      <c r="HR564" s="52"/>
      <c r="HS564" s="48">
        <f t="shared" si="308"/>
        <v>0</v>
      </c>
      <c r="HT564" s="136"/>
      <c r="HU564" s="140"/>
      <c r="HV564" s="51"/>
      <c r="HW564" s="50"/>
      <c r="HX564" s="51"/>
      <c r="HY564" s="50"/>
      <c r="HZ564" s="129"/>
      <c r="IA564" s="50"/>
      <c r="IB564" s="51"/>
      <c r="IC564" s="50"/>
      <c r="ID564" s="51"/>
      <c r="IE564" s="50"/>
      <c r="IF564" s="129"/>
      <c r="IG564" s="50"/>
      <c r="IH564" s="129"/>
      <c r="II564" s="50"/>
      <c r="IJ564" s="51"/>
      <c r="IK564" s="52"/>
      <c r="IL564" s="48">
        <f t="shared" si="310"/>
        <v>0</v>
      </c>
      <c r="IM564" s="136"/>
      <c r="IN564" s="140"/>
      <c r="IO564" s="51"/>
      <c r="IP564" s="52"/>
      <c r="IQ564" s="48">
        <f t="shared" si="305"/>
        <v>0</v>
      </c>
      <c r="IR564" s="51"/>
      <c r="IS564" s="52"/>
      <c r="IT564" s="48">
        <f t="shared" si="286"/>
        <v>0</v>
      </c>
      <c r="IU564" s="136"/>
      <c r="IV564" s="140"/>
      <c r="IW564" s="51"/>
      <c r="IX564" s="50"/>
      <c r="IY564" s="129"/>
      <c r="IZ564" s="50"/>
      <c r="JA564" s="129"/>
      <c r="JB564" s="50"/>
      <c r="JC564" s="51"/>
      <c r="JD564" s="50"/>
      <c r="JE564" s="51"/>
      <c r="JF564" s="50"/>
      <c r="JG564" s="51"/>
      <c r="JH564" s="52"/>
      <c r="JI564" s="48">
        <f t="shared" si="309"/>
        <v>0</v>
      </c>
      <c r="JJ564" s="136"/>
      <c r="JK564" s="140"/>
      <c r="JL564" s="129"/>
      <c r="JM564" s="50"/>
      <c r="JN564" s="51"/>
      <c r="JO564" s="52"/>
      <c r="JP564" s="48">
        <f t="shared" si="306"/>
        <v>0</v>
      </c>
      <c r="JQ564" s="51"/>
      <c r="JR564" s="52"/>
    </row>
    <row r="565" spans="1:278" s="112" customFormat="1" ht="15" hidden="1" customHeight="1" x14ac:dyDescent="0.3">
      <c r="A565" s="27"/>
      <c r="B565" s="37">
        <v>5181</v>
      </c>
      <c r="C565" s="30" t="s">
        <v>47</v>
      </c>
      <c r="D565" s="38">
        <v>2005</v>
      </c>
      <c r="E565" s="62">
        <f t="shared" si="299"/>
        <v>0</v>
      </c>
      <c r="F565" s="47"/>
      <c r="G565" s="47"/>
      <c r="H565" s="47"/>
      <c r="I565" s="47"/>
      <c r="J565" s="48">
        <f t="shared" si="287"/>
        <v>0</v>
      </c>
      <c r="K565" s="49"/>
      <c r="L565" s="50"/>
      <c r="M565" s="51"/>
      <c r="N565" s="50"/>
      <c r="O565" s="51"/>
      <c r="P565" s="52"/>
      <c r="Q565" s="48">
        <f t="shared" si="300"/>
        <v>0</v>
      </c>
      <c r="R565" s="49"/>
      <c r="S565" s="52"/>
      <c r="T565" s="48">
        <f t="shared" si="301"/>
        <v>0</v>
      </c>
      <c r="U565" s="49"/>
      <c r="V565" s="50"/>
      <c r="W565" s="51"/>
      <c r="X565" s="52"/>
      <c r="Y565" s="53">
        <f t="shared" si="320"/>
        <v>0</v>
      </c>
      <c r="Z565" s="148"/>
      <c r="AA565" s="55"/>
      <c r="AB565" s="148"/>
      <c r="AC565" s="55"/>
      <c r="AD565" s="148"/>
      <c r="AE565" s="55"/>
      <c r="AF565" s="148"/>
      <c r="AG565" s="55"/>
      <c r="AH565" s="148"/>
      <c r="AI565" s="55"/>
      <c r="AJ565" s="148"/>
      <c r="AK565" s="55"/>
      <c r="AL565" s="148"/>
      <c r="AM565" s="55"/>
      <c r="AN565" s="148"/>
      <c r="AO565" s="88"/>
      <c r="AP565" s="95">
        <f t="shared" si="302"/>
        <v>0</v>
      </c>
      <c r="AQ565" s="147"/>
      <c r="AR565" s="92"/>
      <c r="AS565" s="89">
        <f>AU565+AW565+AY565+BA565+BC565</f>
        <v>0</v>
      </c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>
        <f t="shared" si="321"/>
        <v>0</v>
      </c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322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>
        <f>CJ565+CL565+CN565+CP565+CR565+CT565</f>
        <v>0</v>
      </c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>
        <f>CW565+CY565+DA565+DC565+DE565</f>
        <v>0</v>
      </c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>
        <f t="shared" si="303"/>
        <v>0</v>
      </c>
      <c r="DG565" s="51"/>
      <c r="DH565" s="50"/>
      <c r="DI565" s="51"/>
      <c r="DJ565" s="50"/>
      <c r="DK565" s="51"/>
      <c r="DL565" s="52"/>
      <c r="DM565" s="53">
        <f>DO565+DQ565+DS565+DU565+DW565+DY565+EA565+EC565</f>
        <v>0</v>
      </c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>
        <f>EF565+EH565+EJ565+EL565+EN565+EP565+ER565+ET565+EV565+EX565</f>
        <v>0</v>
      </c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304"/>
        <v>0</v>
      </c>
      <c r="EZ565" s="51"/>
      <c r="FA565" s="50"/>
      <c r="FB565" s="51"/>
      <c r="FC565" s="52"/>
      <c r="FD565" s="53">
        <f t="shared" si="315"/>
        <v>0</v>
      </c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>
        <f t="shared" si="319"/>
        <v>0</v>
      </c>
      <c r="FR565" s="122"/>
      <c r="FS565" s="122"/>
      <c r="FT565" s="51"/>
      <c r="FU565" s="50"/>
      <c r="FV565" s="51"/>
      <c r="FW565" s="50"/>
      <c r="FX565" s="50"/>
      <c r="FY565" s="50"/>
      <c r="FZ565" s="50"/>
      <c r="GA565" s="50"/>
      <c r="GB565" s="51"/>
      <c r="GC565" s="52"/>
      <c r="GD565" s="53">
        <f>GF565+GH565+GJ565+GL565+GN565</f>
        <v>0</v>
      </c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>
        <f>GQ565+GS565+GU565+GW565+GY565+HA565+HC565</f>
        <v>0</v>
      </c>
      <c r="GP565" s="136"/>
      <c r="GQ565" s="140"/>
      <c r="GR565" s="51"/>
      <c r="GS565" s="50"/>
      <c r="GT565" s="51"/>
      <c r="GU565" s="50"/>
      <c r="GV565" s="129"/>
      <c r="GW565" s="50"/>
      <c r="GX565" s="51"/>
      <c r="GY565" s="50"/>
      <c r="GZ565" s="51"/>
      <c r="HA565" s="50"/>
      <c r="HB565" s="51"/>
      <c r="HC565" s="52"/>
      <c r="HD565" s="48">
        <f t="shared" si="290"/>
        <v>0</v>
      </c>
      <c r="HE565" s="136"/>
      <c r="HF565" s="140"/>
      <c r="HG565" s="51"/>
      <c r="HH565" s="50"/>
      <c r="HI565" s="51"/>
      <c r="HJ565" s="50"/>
      <c r="HK565" s="129"/>
      <c r="HL565" s="50"/>
      <c r="HM565" s="51"/>
      <c r="HN565" s="50"/>
      <c r="HO565" s="51"/>
      <c r="HP565" s="50"/>
      <c r="HQ565" s="51"/>
      <c r="HR565" s="52"/>
      <c r="HS565" s="48">
        <f t="shared" si="308"/>
        <v>0</v>
      </c>
      <c r="HT565" s="136"/>
      <c r="HU565" s="140"/>
      <c r="HV565" s="51"/>
      <c r="HW565" s="50"/>
      <c r="HX565" s="51"/>
      <c r="HY565" s="50"/>
      <c r="HZ565" s="129"/>
      <c r="IA565" s="50"/>
      <c r="IB565" s="51"/>
      <c r="IC565" s="50"/>
      <c r="ID565" s="51"/>
      <c r="IE565" s="50"/>
      <c r="IF565" s="129"/>
      <c r="IG565" s="50"/>
      <c r="IH565" s="129"/>
      <c r="II565" s="50"/>
      <c r="IJ565" s="51"/>
      <c r="IK565" s="52"/>
      <c r="IL565" s="48">
        <f t="shared" si="310"/>
        <v>0</v>
      </c>
      <c r="IM565" s="136"/>
      <c r="IN565" s="140"/>
      <c r="IO565" s="51"/>
      <c r="IP565" s="52"/>
      <c r="IQ565" s="48">
        <f t="shared" si="305"/>
        <v>0</v>
      </c>
      <c r="IR565" s="51"/>
      <c r="IS565" s="52"/>
      <c r="IT565" s="48">
        <f t="shared" si="286"/>
        <v>0</v>
      </c>
      <c r="IU565" s="136"/>
      <c r="IV565" s="140"/>
      <c r="IW565" s="51"/>
      <c r="IX565" s="50"/>
      <c r="IY565" s="129"/>
      <c r="IZ565" s="50"/>
      <c r="JA565" s="129"/>
      <c r="JB565" s="50"/>
      <c r="JC565" s="51"/>
      <c r="JD565" s="50"/>
      <c r="JE565" s="51"/>
      <c r="JF565" s="50"/>
      <c r="JG565" s="51"/>
      <c r="JH565" s="52"/>
      <c r="JI565" s="48">
        <f t="shared" si="309"/>
        <v>0</v>
      </c>
      <c r="JJ565" s="136"/>
      <c r="JK565" s="140"/>
      <c r="JL565" s="129"/>
      <c r="JM565" s="50"/>
      <c r="JN565" s="51"/>
      <c r="JO565" s="52"/>
      <c r="JP565" s="48">
        <f t="shared" si="306"/>
        <v>0</v>
      </c>
      <c r="JQ565" s="51"/>
      <c r="JR565" s="52"/>
    </row>
    <row r="566" spans="1:278" s="112" customFormat="1" ht="15" hidden="1" customHeight="1" x14ac:dyDescent="0.3">
      <c r="A566" s="27"/>
      <c r="B566" s="37">
        <v>7411</v>
      </c>
      <c r="C566" s="30" t="s">
        <v>215</v>
      </c>
      <c r="D566" s="38">
        <v>2007</v>
      </c>
      <c r="E566" s="62">
        <f t="shared" si="299"/>
        <v>0</v>
      </c>
      <c r="F566" s="47"/>
      <c r="G566" s="47"/>
      <c r="H566" s="47"/>
      <c r="I566" s="47"/>
      <c r="J566" s="48">
        <f t="shared" si="287"/>
        <v>0</v>
      </c>
      <c r="K566" s="49"/>
      <c r="L566" s="50"/>
      <c r="M566" s="51"/>
      <c r="N566" s="50"/>
      <c r="O566" s="51"/>
      <c r="P566" s="52"/>
      <c r="Q566" s="48">
        <f t="shared" si="300"/>
        <v>0</v>
      </c>
      <c r="R566" s="49"/>
      <c r="S566" s="52"/>
      <c r="T566" s="48">
        <f t="shared" si="301"/>
        <v>0</v>
      </c>
      <c r="U566" s="49"/>
      <c r="V566" s="50"/>
      <c r="W566" s="51"/>
      <c r="X566" s="52"/>
      <c r="Y566" s="53">
        <f t="shared" si="320"/>
        <v>0</v>
      </c>
      <c r="Z566" s="148"/>
      <c r="AA566" s="55"/>
      <c r="AB566" s="148"/>
      <c r="AC566" s="55"/>
      <c r="AD566" s="148"/>
      <c r="AE566" s="55"/>
      <c r="AF566" s="148"/>
      <c r="AG566" s="55"/>
      <c r="AH566" s="148"/>
      <c r="AI566" s="55"/>
      <c r="AJ566" s="148"/>
      <c r="AK566" s="55"/>
      <c r="AL566" s="148"/>
      <c r="AM566" s="55"/>
      <c r="AN566" s="148"/>
      <c r="AO566" s="88"/>
      <c r="AP566" s="95">
        <f t="shared" si="302"/>
        <v>0</v>
      </c>
      <c r="AQ566" s="147"/>
      <c r="AR566" s="92"/>
      <c r="AS566" s="89"/>
      <c r="AT566" s="11"/>
      <c r="AU566" s="10"/>
      <c r="AV566" s="11"/>
      <c r="AW566" s="10"/>
      <c r="AX566" s="11"/>
      <c r="AY566" s="10"/>
      <c r="AZ566" s="11"/>
      <c r="BA566" s="10"/>
      <c r="BB566" s="11"/>
      <c r="BC566" s="12"/>
      <c r="BD566" s="13">
        <f t="shared" si="321"/>
        <v>0</v>
      </c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322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/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/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>
        <f t="shared" si="303"/>
        <v>0</v>
      </c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304"/>
        <v>0</v>
      </c>
      <c r="EZ566" s="51"/>
      <c r="FA566" s="50"/>
      <c r="FB566" s="51"/>
      <c r="FC566" s="52"/>
      <c r="FD566" s="53">
        <f t="shared" si="315"/>
        <v>0</v>
      </c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>
        <f t="shared" si="319"/>
        <v>0</v>
      </c>
      <c r="FR566" s="153"/>
      <c r="FS566" s="150"/>
      <c r="FT566" s="51"/>
      <c r="FU566" s="50"/>
      <c r="FV566" s="51"/>
      <c r="FW566" s="50"/>
      <c r="FX566" s="51"/>
      <c r="FY566" s="50"/>
      <c r="FZ566" s="51"/>
      <c r="GA566" s="50"/>
      <c r="GB566" s="51"/>
      <c r="GC566" s="52"/>
      <c r="GD566" s="53"/>
      <c r="GE566" s="51"/>
      <c r="GF566" s="50"/>
      <c r="GG566" s="51"/>
      <c r="GH566" s="50"/>
      <c r="GI566" s="51"/>
      <c r="GJ566" s="50"/>
      <c r="GK566" s="51"/>
      <c r="GL566" s="50"/>
      <c r="GM566" s="51"/>
      <c r="GN566" s="52"/>
      <c r="GO566" s="48"/>
      <c r="GP566" s="136"/>
      <c r="GQ566" s="140"/>
      <c r="GR566" s="51"/>
      <c r="GS566" s="50"/>
      <c r="GT566" s="51"/>
      <c r="GU566" s="50"/>
      <c r="GV566" s="129"/>
      <c r="GW566" s="50"/>
      <c r="GX566" s="51"/>
      <c r="GY566" s="50"/>
      <c r="GZ566" s="51"/>
      <c r="HA566" s="50"/>
      <c r="HB566" s="51"/>
      <c r="HC566" s="52"/>
      <c r="HD566" s="48">
        <f t="shared" si="290"/>
        <v>0</v>
      </c>
      <c r="HE566" s="136"/>
      <c r="HF566" s="140"/>
      <c r="HG566" s="51"/>
      <c r="HH566" s="50"/>
      <c r="HI566" s="51"/>
      <c r="HJ566" s="50"/>
      <c r="HK566" s="129"/>
      <c r="HL566" s="50"/>
      <c r="HM566" s="51"/>
      <c r="HN566" s="50"/>
      <c r="HO566" s="51"/>
      <c r="HP566" s="50"/>
      <c r="HQ566" s="51"/>
      <c r="HR566" s="52"/>
      <c r="HS566" s="48">
        <f t="shared" si="308"/>
        <v>0</v>
      </c>
      <c r="HT566" s="136"/>
      <c r="HU566" s="140"/>
      <c r="HV566" s="51"/>
      <c r="HW566" s="50"/>
      <c r="HX566" s="51"/>
      <c r="HY566" s="50"/>
      <c r="HZ566" s="129"/>
      <c r="IA566" s="50"/>
      <c r="IB566" s="51"/>
      <c r="IC566" s="50"/>
      <c r="ID566" s="51"/>
      <c r="IE566" s="50"/>
      <c r="IF566" s="129"/>
      <c r="IG566" s="50"/>
      <c r="IH566" s="129"/>
      <c r="II566" s="50"/>
      <c r="IJ566" s="51"/>
      <c r="IK566" s="52"/>
      <c r="IL566" s="48">
        <f t="shared" si="310"/>
        <v>0</v>
      </c>
      <c r="IM566" s="136"/>
      <c r="IN566" s="140"/>
      <c r="IO566" s="51"/>
      <c r="IP566" s="52"/>
      <c r="IQ566" s="48">
        <f t="shared" si="305"/>
        <v>0</v>
      </c>
      <c r="IR566" s="51"/>
      <c r="IS566" s="52"/>
      <c r="IT566" s="48">
        <f t="shared" si="286"/>
        <v>0</v>
      </c>
      <c r="IU566" s="136"/>
      <c r="IV566" s="140"/>
      <c r="IW566" s="51"/>
      <c r="IX566" s="50"/>
      <c r="IY566" s="129"/>
      <c r="IZ566" s="50"/>
      <c r="JA566" s="129"/>
      <c r="JB566" s="50"/>
      <c r="JC566" s="51"/>
      <c r="JD566" s="50"/>
      <c r="JE566" s="51"/>
      <c r="JF566" s="50"/>
      <c r="JG566" s="51"/>
      <c r="JH566" s="52"/>
      <c r="JI566" s="48">
        <f t="shared" si="309"/>
        <v>0</v>
      </c>
      <c r="JJ566" s="136"/>
      <c r="JK566" s="140"/>
      <c r="JL566" s="129"/>
      <c r="JM566" s="50"/>
      <c r="JN566" s="51"/>
      <c r="JO566" s="52"/>
      <c r="JP566" s="48">
        <f t="shared" si="306"/>
        <v>0</v>
      </c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6"/>
      <c r="AQ567" s="98"/>
      <c r="AR567" s="93"/>
      <c r="AS567" s="90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55"/>
      <c r="FS567" s="152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9"/>
      <c r="GQ567" s="143"/>
      <c r="GR567" s="66"/>
      <c r="GS567" s="67"/>
      <c r="GT567" s="66"/>
      <c r="GU567" s="67"/>
      <c r="GV567" s="132"/>
      <c r="GW567" s="67"/>
      <c r="GX567" s="66"/>
      <c r="GY567" s="67"/>
      <c r="GZ567" s="66"/>
      <c r="HA567" s="67"/>
      <c r="HB567" s="66"/>
      <c r="HC567" s="68"/>
      <c r="HD567" s="65"/>
      <c r="HE567" s="139"/>
      <c r="HF567" s="143"/>
      <c r="HG567" s="66"/>
      <c r="HH567" s="67"/>
      <c r="HI567" s="66"/>
      <c r="HJ567" s="67"/>
      <c r="HK567" s="132"/>
      <c r="HL567" s="67"/>
      <c r="HM567" s="66"/>
      <c r="HN567" s="67"/>
      <c r="HO567" s="66"/>
      <c r="HP567" s="67"/>
      <c r="HQ567" s="66"/>
      <c r="HR567" s="68"/>
      <c r="HS567" s="65"/>
      <c r="HT567" s="139"/>
      <c r="HU567" s="143"/>
      <c r="HV567" s="66"/>
      <c r="HW567" s="67"/>
      <c r="HX567" s="66"/>
      <c r="HY567" s="67"/>
      <c r="HZ567" s="132"/>
      <c r="IA567" s="67"/>
      <c r="IB567" s="66"/>
      <c r="IC567" s="67"/>
      <c r="ID567" s="66"/>
      <c r="IE567" s="67"/>
      <c r="IF567" s="132"/>
      <c r="IG567" s="67"/>
      <c r="IH567" s="132"/>
      <c r="II567" s="67"/>
      <c r="IJ567" s="66"/>
      <c r="IK567" s="68"/>
      <c r="IL567" s="65"/>
      <c r="IM567" s="139"/>
      <c r="IN567" s="143"/>
      <c r="IO567" s="66"/>
      <c r="IP567" s="68"/>
      <c r="IQ567" s="65"/>
      <c r="IR567" s="66"/>
      <c r="IS567" s="68"/>
      <c r="IT567" s="65"/>
      <c r="IU567" s="139"/>
      <c r="IV567" s="143"/>
      <c r="IW567" s="66"/>
      <c r="IX567" s="67"/>
      <c r="IY567" s="132"/>
      <c r="IZ567" s="67"/>
      <c r="JA567" s="132"/>
      <c r="JB567" s="67"/>
      <c r="JC567" s="66"/>
      <c r="JD567" s="67"/>
      <c r="JE567" s="66"/>
      <c r="JF567" s="67"/>
      <c r="JG567" s="66"/>
      <c r="JH567" s="68"/>
      <c r="JI567" s="65"/>
      <c r="JJ567" s="139"/>
      <c r="JK567" s="143"/>
      <c r="JL567" s="132"/>
      <c r="JM567" s="67"/>
      <c r="JN567" s="66"/>
      <c r="JO567" s="68"/>
      <c r="JP567" s="65"/>
      <c r="JQ567" s="66"/>
      <c r="JR567" s="68"/>
    </row>
    <row r="568" spans="1:278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FvwutcmFN6g3FnmhCnQoy2PAkQUiFGpO04ipLTHlXBOdvB44WS/iz+eT9rlrkX5GfD/Qye4e2bUPxoLUaltFDQ==" saltValue="wRX0HaU6wYdqOWpV3w1LzA==" spinCount="100000" sheet="1" objects="1" scenarios="1"/>
  <autoFilter ref="B4:JR566" xr:uid="{00000000-0001-0000-0000-000000000000}">
    <filterColumn colId="2">
      <filters blank="1"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10:JR566">
    <sortCondition descending="1" ref="E10:E566"/>
  </sortState>
  <mergeCells count="204"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2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2025-10-03T08:11:36Z</cp:lastPrinted>
  <dcterms:created xsi:type="dcterms:W3CDTF">2020-10-21T14:21:31Z</dcterms:created>
  <dcterms:modified xsi:type="dcterms:W3CDTF">2025-10-03T08:12:00Z</dcterms:modified>
  <dc:language>ru-RU</dc:language>
</cp:coreProperties>
</file>