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ALL Women's Canoe" sheetId="4" r:id="rId1"/>
  </sheets>
  <definedNames>
    <definedName name="_xlnm._FilterDatabase" localSheetId="0" hidden="1">'2023_RATING_ALL Women''s Canoe'!$A$9:$AG$61</definedName>
    <definedName name="_xlnm.Print_Area" localSheetId="0">'2023_RATING_ALL Women''s Canoe'!$A$1:$ES$119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O68" i="4" l="1"/>
  <c r="EO28" i="4"/>
  <c r="EO47" i="4"/>
  <c r="EO109" i="4"/>
  <c r="EO78" i="4"/>
  <c r="EO51" i="4"/>
  <c r="EO21" i="4"/>
  <c r="ES39" i="4"/>
  <c r="ES65" i="4"/>
  <c r="ES18" i="4"/>
  <c r="EO18" i="4" s="1"/>
  <c r="ES29" i="4"/>
  <c r="ES19" i="4"/>
  <c r="ES17" i="4"/>
  <c r="ES21" i="4"/>
  <c r="ES34" i="4"/>
  <c r="EO34" i="4" s="1"/>
  <c r="EQ41" i="4"/>
  <c r="EQ34" i="4"/>
  <c r="EQ15" i="4"/>
  <c r="EO15" i="4" s="1"/>
  <c r="EQ21" i="4"/>
  <c r="EQ27" i="4"/>
  <c r="EQ32" i="4"/>
  <c r="EQ20" i="4"/>
  <c r="EO20" i="4" s="1"/>
  <c r="EQ17" i="4"/>
  <c r="EO17" i="4" s="1"/>
  <c r="EQ13" i="4"/>
  <c r="EO63" i="4"/>
  <c r="EO65" i="4"/>
  <c r="EO52" i="4"/>
  <c r="EO79" i="4"/>
  <c r="EO98" i="4"/>
  <c r="EO38" i="4"/>
  <c r="EO99" i="4"/>
  <c r="EO57" i="4"/>
  <c r="EO87" i="4"/>
  <c r="EO27" i="4"/>
  <c r="EO16" i="4"/>
  <c r="EO60" i="4"/>
  <c r="EO95" i="4"/>
  <c r="EO12" i="4"/>
  <c r="EO100" i="4"/>
  <c r="EO24" i="4"/>
  <c r="EO35" i="4"/>
  <c r="EO75" i="4"/>
  <c r="EO22" i="4"/>
  <c r="EO83" i="4"/>
  <c r="EO81" i="4"/>
  <c r="EO64" i="4"/>
  <c r="EO39" i="4"/>
  <c r="EO41" i="4"/>
  <c r="EO49" i="4"/>
  <c r="EO31" i="4"/>
  <c r="EO89" i="4"/>
  <c r="EO54" i="4"/>
  <c r="EO37" i="4"/>
  <c r="EO14" i="4"/>
  <c r="EO101" i="4"/>
  <c r="EO61" i="4"/>
  <c r="EO23" i="4"/>
  <c r="EO90" i="4"/>
  <c r="EO55" i="4"/>
  <c r="EO91" i="4"/>
  <c r="EO84" i="4"/>
  <c r="EO102" i="4"/>
  <c r="EO32" i="4"/>
  <c r="EO96" i="4"/>
  <c r="EO67" i="4"/>
  <c r="EO40" i="4"/>
  <c r="EO66" i="4"/>
  <c r="EO53" i="4"/>
  <c r="EO103" i="4"/>
  <c r="EO69" i="4"/>
  <c r="EO29" i="4"/>
  <c r="EO71" i="4"/>
  <c r="EO104" i="4"/>
  <c r="EO72" i="4"/>
  <c r="EO92" i="4"/>
  <c r="EO77" i="4"/>
  <c r="EO48" i="4"/>
  <c r="EO80" i="4"/>
  <c r="EO82" i="4"/>
  <c r="EO13" i="4"/>
  <c r="EO93" i="4"/>
  <c r="EO105" i="4"/>
  <c r="EO88" i="4"/>
  <c r="EO58" i="4"/>
  <c r="EO30" i="4"/>
  <c r="EO10" i="4"/>
  <c r="EO106" i="4"/>
  <c r="EO94" i="4"/>
  <c r="EO97" i="4"/>
  <c r="EO107" i="4"/>
  <c r="EO108" i="4"/>
  <c r="EO33" i="4"/>
  <c r="EO45" i="4"/>
  <c r="EO50" i="4"/>
  <c r="EO73" i="4"/>
  <c r="EO70" i="4"/>
  <c r="EO36" i="4"/>
  <c r="EO85" i="4"/>
  <c r="EO76" i="4"/>
  <c r="EO44" i="4"/>
  <c r="EO43" i="4"/>
  <c r="EO42" i="4"/>
  <c r="EO25" i="4"/>
  <c r="EO26" i="4"/>
  <c r="EO110" i="4"/>
  <c r="EO46" i="4"/>
  <c r="EO86" i="4"/>
  <c r="EO74" i="4"/>
  <c r="EO9" i="4"/>
  <c r="EO11" i="4"/>
  <c r="EO111" i="4"/>
  <c r="EO62" i="4"/>
  <c r="EO59" i="4"/>
  <c r="EO19" i="4"/>
  <c r="EO56" i="4"/>
  <c r="EF103" i="4"/>
  <c r="EF98" i="4"/>
  <c r="EF108" i="4"/>
  <c r="EF110" i="4"/>
  <c r="EF68" i="4"/>
  <c r="EF39" i="4"/>
  <c r="EN29" i="4"/>
  <c r="EN18" i="4"/>
  <c r="EF18" i="4" s="1"/>
  <c r="EN34" i="4"/>
  <c r="EF34" i="4" s="1"/>
  <c r="EN21" i="4"/>
  <c r="EN27" i="4"/>
  <c r="EN41" i="4"/>
  <c r="EF41" i="4" s="1"/>
  <c r="F103" i="4"/>
  <c r="M103" i="4"/>
  <c r="T103" i="4"/>
  <c r="AA103" i="4"/>
  <c r="AN103" i="4"/>
  <c r="AW103" i="4"/>
  <c r="BF103" i="4"/>
  <c r="BQ103" i="4"/>
  <c r="BV103" i="4"/>
  <c r="CO103" i="4"/>
  <c r="CT103" i="4"/>
  <c r="DG103" i="4"/>
  <c r="DP103" i="4"/>
  <c r="DW103" i="4"/>
  <c r="F98" i="4"/>
  <c r="M98" i="4"/>
  <c r="T98" i="4"/>
  <c r="AA98" i="4"/>
  <c r="AN98" i="4"/>
  <c r="AW98" i="4"/>
  <c r="BF98" i="4"/>
  <c r="BQ98" i="4"/>
  <c r="BV98" i="4"/>
  <c r="CO98" i="4"/>
  <c r="CT98" i="4"/>
  <c r="DG98" i="4"/>
  <c r="DP98" i="4"/>
  <c r="DW98" i="4"/>
  <c r="F108" i="4"/>
  <c r="M108" i="4"/>
  <c r="T108" i="4"/>
  <c r="AA108" i="4"/>
  <c r="AN108" i="4"/>
  <c r="AW108" i="4"/>
  <c r="BF108" i="4"/>
  <c r="BQ108" i="4"/>
  <c r="BV108" i="4"/>
  <c r="CO108" i="4"/>
  <c r="CT108" i="4"/>
  <c r="DG108" i="4"/>
  <c r="DP108" i="4"/>
  <c r="DW108" i="4"/>
  <c r="F110" i="4"/>
  <c r="M110" i="4"/>
  <c r="T110" i="4"/>
  <c r="AA110" i="4"/>
  <c r="AN110" i="4"/>
  <c r="AW110" i="4"/>
  <c r="BF110" i="4"/>
  <c r="BQ110" i="4"/>
  <c r="BV110" i="4"/>
  <c r="CO110" i="4"/>
  <c r="CT110" i="4"/>
  <c r="DG110" i="4"/>
  <c r="DP110" i="4"/>
  <c r="DW110" i="4"/>
  <c r="EL21" i="4"/>
  <c r="EL34" i="4"/>
  <c r="EL18" i="4"/>
  <c r="EL29" i="4"/>
  <c r="EF29" i="4" s="1"/>
  <c r="EL41" i="4"/>
  <c r="EL27" i="4"/>
  <c r="EJ41" i="4"/>
  <c r="EJ38" i="4"/>
  <c r="EF38" i="4" s="1"/>
  <c r="EJ87" i="4"/>
  <c r="EJ34" i="4"/>
  <c r="EJ18" i="4"/>
  <c r="EJ63" i="4"/>
  <c r="EF63" i="4" s="1"/>
  <c r="EJ32" i="4"/>
  <c r="EJ27" i="4"/>
  <c r="EJ21" i="4"/>
  <c r="EF21" i="4" s="1"/>
  <c r="EH38" i="4"/>
  <c r="EH47" i="4"/>
  <c r="EH88" i="4"/>
  <c r="F88" i="4"/>
  <c r="M88" i="4"/>
  <c r="T88" i="4"/>
  <c r="AA88" i="4"/>
  <c r="AN88" i="4"/>
  <c r="AW88" i="4"/>
  <c r="BF88" i="4"/>
  <c r="BQ88" i="4"/>
  <c r="BV88" i="4"/>
  <c r="CO88" i="4"/>
  <c r="CT88" i="4"/>
  <c r="DG88" i="4"/>
  <c r="DP88" i="4"/>
  <c r="DW88" i="4"/>
  <c r="EF88" i="4"/>
  <c r="EH34" i="4"/>
  <c r="EH65" i="4"/>
  <c r="EF65" i="4" s="1"/>
  <c r="EH21" i="4"/>
  <c r="EH29" i="4"/>
  <c r="EH32" i="4"/>
  <c r="EF32" i="4" s="1"/>
  <c r="EH27" i="4"/>
  <c r="EF27" i="4" s="1"/>
  <c r="EF52" i="4"/>
  <c r="EF79" i="4"/>
  <c r="EF99" i="4"/>
  <c r="EF57" i="4"/>
  <c r="EF87" i="4"/>
  <c r="EF16" i="4"/>
  <c r="EF17" i="4"/>
  <c r="EF60" i="4"/>
  <c r="EF95" i="4"/>
  <c r="EF12" i="4"/>
  <c r="EF100" i="4"/>
  <c r="EF24" i="4"/>
  <c r="EF35" i="4"/>
  <c r="EF75" i="4"/>
  <c r="EF22" i="4"/>
  <c r="EF15" i="4"/>
  <c r="EF83" i="4"/>
  <c r="EF81" i="4"/>
  <c r="EF64" i="4"/>
  <c r="EF49" i="4"/>
  <c r="EF31" i="4"/>
  <c r="EF89" i="4"/>
  <c r="EF54" i="4"/>
  <c r="EF37" i="4"/>
  <c r="EF14" i="4"/>
  <c r="EF101" i="4"/>
  <c r="EF61" i="4"/>
  <c r="EF23" i="4"/>
  <c r="EF90" i="4"/>
  <c r="EF55" i="4"/>
  <c r="EF91" i="4"/>
  <c r="EF84" i="4"/>
  <c r="EF102" i="4"/>
  <c r="EF96" i="4"/>
  <c r="EF67" i="4"/>
  <c r="EF40" i="4"/>
  <c r="EF66" i="4"/>
  <c r="EF53" i="4"/>
  <c r="EF69" i="4"/>
  <c r="EF71" i="4"/>
  <c r="EF104" i="4"/>
  <c r="EF72" i="4"/>
  <c r="EF92" i="4"/>
  <c r="EF77" i="4"/>
  <c r="EF48" i="4"/>
  <c r="EF80" i="4"/>
  <c r="EF82" i="4"/>
  <c r="EF13" i="4"/>
  <c r="EF93" i="4"/>
  <c r="EF51" i="4"/>
  <c r="EF105" i="4"/>
  <c r="EF58" i="4"/>
  <c r="EF30" i="4"/>
  <c r="EF10" i="4"/>
  <c r="EF106" i="4"/>
  <c r="EF78" i="4"/>
  <c r="EF94" i="4"/>
  <c r="EF97" i="4"/>
  <c r="EF33" i="4"/>
  <c r="EF45" i="4"/>
  <c r="EF50" i="4"/>
  <c r="EF73" i="4"/>
  <c r="EF70" i="4"/>
  <c r="EF36" i="4"/>
  <c r="EF85" i="4"/>
  <c r="EF76" i="4"/>
  <c r="EF44" i="4"/>
  <c r="EF43" i="4"/>
  <c r="EF42" i="4"/>
  <c r="EF20" i="4"/>
  <c r="EF25" i="4"/>
  <c r="EF26" i="4"/>
  <c r="EF109" i="4"/>
  <c r="EF46" i="4"/>
  <c r="EF47" i="4"/>
  <c r="EF9" i="4"/>
  <c r="EF28" i="4"/>
  <c r="EF11" i="4"/>
  <c r="EF111" i="4"/>
  <c r="EF62" i="4"/>
  <c r="EF59" i="4"/>
  <c r="EF19" i="4"/>
  <c r="EF86" i="4"/>
  <c r="EF74" i="4"/>
  <c r="EF107" i="4"/>
  <c r="EF56" i="4"/>
  <c r="E88" i="4" l="1"/>
  <c r="E110" i="4"/>
  <c r="E98" i="4"/>
  <c r="E108" i="4"/>
  <c r="E103" i="4"/>
  <c r="DW107" i="4" l="1"/>
  <c r="DW73" i="4"/>
  <c r="DW72" i="4"/>
  <c r="DW100" i="4"/>
  <c r="F107" i="4"/>
  <c r="M107" i="4"/>
  <c r="T107" i="4"/>
  <c r="AA107" i="4"/>
  <c r="AN107" i="4"/>
  <c r="AW107" i="4"/>
  <c r="BF107" i="4"/>
  <c r="BQ107" i="4"/>
  <c r="BV107" i="4"/>
  <c r="CO107" i="4"/>
  <c r="CT107" i="4"/>
  <c r="DG107" i="4"/>
  <c r="DP107" i="4"/>
  <c r="EE44" i="4"/>
  <c r="EE54" i="4"/>
  <c r="DW54" i="4" s="1"/>
  <c r="EE71" i="4"/>
  <c r="EE66" i="4"/>
  <c r="EE59" i="4"/>
  <c r="DW59" i="4" s="1"/>
  <c r="EE74" i="4"/>
  <c r="DW74" i="4" s="1"/>
  <c r="EE50" i="4"/>
  <c r="DW50" i="4" s="1"/>
  <c r="EE46" i="4"/>
  <c r="DW46" i="4" s="1"/>
  <c r="EE28" i="4"/>
  <c r="DW28" i="4" s="1"/>
  <c r="EE51" i="4"/>
  <c r="DW51" i="4" s="1"/>
  <c r="EC71" i="4"/>
  <c r="DW71" i="4" s="1"/>
  <c r="EC26" i="4"/>
  <c r="EC46" i="4"/>
  <c r="EC50" i="4"/>
  <c r="EC51" i="4"/>
  <c r="EC28" i="4"/>
  <c r="EA62" i="4"/>
  <c r="DW62" i="4" s="1"/>
  <c r="EA68" i="4"/>
  <c r="EA75" i="4"/>
  <c r="DW75" i="4" s="1"/>
  <c r="EA51" i="4"/>
  <c r="EA74" i="4"/>
  <c r="EA50" i="4"/>
  <c r="EA66" i="4"/>
  <c r="EA26" i="4"/>
  <c r="EA28" i="4"/>
  <c r="DY74" i="4"/>
  <c r="F74" i="4"/>
  <c r="M74" i="4"/>
  <c r="T74" i="4"/>
  <c r="AA74" i="4"/>
  <c r="AN74" i="4"/>
  <c r="AW74" i="4"/>
  <c r="BF74" i="4"/>
  <c r="BQ74" i="4"/>
  <c r="BV74" i="4"/>
  <c r="CO74" i="4"/>
  <c r="CT74" i="4"/>
  <c r="DG74" i="4"/>
  <c r="DP74" i="4"/>
  <c r="DY71" i="4"/>
  <c r="DY53" i="4"/>
  <c r="DY86" i="4"/>
  <c r="DW86" i="4" s="1"/>
  <c r="F86" i="4"/>
  <c r="M86" i="4"/>
  <c r="T86" i="4"/>
  <c r="AA86" i="4"/>
  <c r="AN86" i="4"/>
  <c r="AW86" i="4"/>
  <c r="BF86" i="4"/>
  <c r="BQ86" i="4"/>
  <c r="BV86" i="4"/>
  <c r="CO86" i="4"/>
  <c r="CT86" i="4"/>
  <c r="DG86" i="4"/>
  <c r="DP86" i="4"/>
  <c r="DY44" i="4"/>
  <c r="DW44" i="4" s="1"/>
  <c r="DY28" i="4"/>
  <c r="DY51" i="4"/>
  <c r="DY66" i="4"/>
  <c r="DW66" i="4" s="1"/>
  <c r="DY26" i="4"/>
  <c r="DW26" i="4" s="1"/>
  <c r="DW63" i="4"/>
  <c r="DW65" i="4"/>
  <c r="DW52" i="4"/>
  <c r="DW79" i="4"/>
  <c r="DW38" i="4"/>
  <c r="DW99" i="4"/>
  <c r="DW57" i="4"/>
  <c r="DW87" i="4"/>
  <c r="DW27" i="4"/>
  <c r="DW16" i="4"/>
  <c r="DW17" i="4"/>
  <c r="DW60" i="4"/>
  <c r="DW95" i="4"/>
  <c r="DW12" i="4"/>
  <c r="DW24" i="4"/>
  <c r="DW35" i="4"/>
  <c r="DW22" i="4"/>
  <c r="DW15" i="4"/>
  <c r="DW83" i="4"/>
  <c r="DW81" i="4"/>
  <c r="DW64" i="4"/>
  <c r="DW39" i="4"/>
  <c r="DW41" i="4"/>
  <c r="DW49" i="4"/>
  <c r="DW31" i="4"/>
  <c r="DW89" i="4"/>
  <c r="DW37" i="4"/>
  <c r="DW14" i="4"/>
  <c r="DW18" i="4"/>
  <c r="DW101" i="4"/>
  <c r="DW61" i="4"/>
  <c r="DW23" i="4"/>
  <c r="DW90" i="4"/>
  <c r="DW55" i="4"/>
  <c r="DW91" i="4"/>
  <c r="DW84" i="4"/>
  <c r="DW102" i="4"/>
  <c r="DW32" i="4"/>
  <c r="DW96" i="4"/>
  <c r="DW67" i="4"/>
  <c r="DW40" i="4"/>
  <c r="DW68" i="4"/>
  <c r="DW53" i="4"/>
  <c r="DW69" i="4"/>
  <c r="DW29" i="4"/>
  <c r="DW104" i="4"/>
  <c r="DW92" i="4"/>
  <c r="DW77" i="4"/>
  <c r="DW48" i="4"/>
  <c r="DW21" i="4"/>
  <c r="DW80" i="4"/>
  <c r="DW82" i="4"/>
  <c r="DW13" i="4"/>
  <c r="DW93" i="4"/>
  <c r="DW105" i="4"/>
  <c r="DW34" i="4"/>
  <c r="DW58" i="4"/>
  <c r="DW30" i="4"/>
  <c r="DW10" i="4"/>
  <c r="DW106" i="4"/>
  <c r="DW78" i="4"/>
  <c r="DW94" i="4"/>
  <c r="DW97" i="4"/>
  <c r="DW33" i="4"/>
  <c r="DW45" i="4"/>
  <c r="DW70" i="4"/>
  <c r="DW36" i="4"/>
  <c r="DW85" i="4"/>
  <c r="DW76" i="4"/>
  <c r="DW43" i="4"/>
  <c r="DW42" i="4"/>
  <c r="DW20" i="4"/>
  <c r="DW25" i="4"/>
  <c r="DW109" i="4"/>
  <c r="DW47" i="4"/>
  <c r="DW9" i="4"/>
  <c r="DW11" i="4"/>
  <c r="DW111" i="4"/>
  <c r="DW19" i="4"/>
  <c r="DW56" i="4"/>
  <c r="E107" i="4" l="1"/>
  <c r="E86" i="4"/>
  <c r="E74" i="4"/>
  <c r="F106" i="4"/>
  <c r="M106" i="4"/>
  <c r="T106" i="4"/>
  <c r="AA106" i="4"/>
  <c r="AN106" i="4"/>
  <c r="AW106" i="4"/>
  <c r="BF106" i="4"/>
  <c r="BQ106" i="4"/>
  <c r="BV106" i="4"/>
  <c r="CO106" i="4"/>
  <c r="CT106" i="4"/>
  <c r="DG106" i="4"/>
  <c r="DP106" i="4"/>
  <c r="F102" i="4"/>
  <c r="M102" i="4"/>
  <c r="T102" i="4"/>
  <c r="AA102" i="4"/>
  <c r="AN102" i="4"/>
  <c r="AW102" i="4"/>
  <c r="BF102" i="4"/>
  <c r="BQ102" i="4"/>
  <c r="BV102" i="4"/>
  <c r="CO102" i="4"/>
  <c r="CT102" i="4"/>
  <c r="DG102" i="4"/>
  <c r="DP102" i="4"/>
  <c r="DP111" i="4"/>
  <c r="F111" i="4"/>
  <c r="M111" i="4"/>
  <c r="T111" i="4"/>
  <c r="AA111" i="4"/>
  <c r="AN111" i="4"/>
  <c r="AW111" i="4"/>
  <c r="BF111" i="4"/>
  <c r="BQ111" i="4"/>
  <c r="BV111" i="4"/>
  <c r="CO111" i="4"/>
  <c r="CT111" i="4"/>
  <c r="DG111" i="4"/>
  <c r="DV60" i="4"/>
  <c r="DV64" i="4"/>
  <c r="DP64" i="4" s="1"/>
  <c r="F64" i="4"/>
  <c r="M64" i="4"/>
  <c r="T64" i="4"/>
  <c r="AA64" i="4"/>
  <c r="AN64" i="4"/>
  <c r="AW64" i="4"/>
  <c r="BF64" i="4"/>
  <c r="BQ64" i="4"/>
  <c r="BV64" i="4"/>
  <c r="CO64" i="4"/>
  <c r="CT64" i="4"/>
  <c r="DG64" i="4"/>
  <c r="DV55" i="4"/>
  <c r="DV58" i="4"/>
  <c r="DP58" i="4" s="1"/>
  <c r="F58" i="4"/>
  <c r="M58" i="4"/>
  <c r="T58" i="4"/>
  <c r="AA58" i="4"/>
  <c r="AN58" i="4"/>
  <c r="AW58" i="4"/>
  <c r="BF58" i="4"/>
  <c r="BQ58" i="4"/>
  <c r="BV58" i="4"/>
  <c r="CO58" i="4"/>
  <c r="CT58" i="4"/>
  <c r="DG58" i="4"/>
  <c r="DT97" i="4"/>
  <c r="DP97" i="4" s="1"/>
  <c r="F97" i="4"/>
  <c r="M97" i="4"/>
  <c r="T97" i="4"/>
  <c r="AA97" i="4"/>
  <c r="AN97" i="4"/>
  <c r="AW97" i="4"/>
  <c r="BF97" i="4"/>
  <c r="BQ97" i="4"/>
  <c r="BV97" i="4"/>
  <c r="CO97" i="4"/>
  <c r="CT97" i="4"/>
  <c r="DG97" i="4"/>
  <c r="DT30" i="4"/>
  <c r="DT89" i="4"/>
  <c r="DT91" i="4"/>
  <c r="DP91" i="4" s="1"/>
  <c r="F91" i="4"/>
  <c r="M91" i="4"/>
  <c r="T91" i="4"/>
  <c r="AA91" i="4"/>
  <c r="AN91" i="4"/>
  <c r="AW91" i="4"/>
  <c r="BF91" i="4"/>
  <c r="BQ91" i="4"/>
  <c r="BV91" i="4"/>
  <c r="CO91" i="4"/>
  <c r="CT91" i="4"/>
  <c r="DG91" i="4"/>
  <c r="DT80" i="4"/>
  <c r="DT82" i="4"/>
  <c r="DP82" i="4" s="1"/>
  <c r="F82" i="4"/>
  <c r="M82" i="4"/>
  <c r="T82" i="4"/>
  <c r="AA82" i="4"/>
  <c r="AN82" i="4"/>
  <c r="AW82" i="4"/>
  <c r="BF82" i="4"/>
  <c r="BQ82" i="4"/>
  <c r="BV82" i="4"/>
  <c r="CO82" i="4"/>
  <c r="CT82" i="4"/>
  <c r="DG82" i="4"/>
  <c r="DT61" i="4"/>
  <c r="DT48" i="4"/>
  <c r="DT67" i="4"/>
  <c r="DP67" i="4" s="1"/>
  <c r="F67" i="4"/>
  <c r="M67" i="4"/>
  <c r="T67" i="4"/>
  <c r="AA67" i="4"/>
  <c r="AN67" i="4"/>
  <c r="AW67" i="4"/>
  <c r="BF67" i="4"/>
  <c r="BQ67" i="4"/>
  <c r="BV67" i="4"/>
  <c r="CO67" i="4"/>
  <c r="CT67" i="4"/>
  <c r="DG67" i="4"/>
  <c r="DR30" i="4"/>
  <c r="DP30" i="4" s="1"/>
  <c r="DR89" i="4"/>
  <c r="DR80" i="4"/>
  <c r="DR90" i="4"/>
  <c r="DP90" i="4" s="1"/>
  <c r="DR83" i="4"/>
  <c r="DP83" i="4" s="1"/>
  <c r="DR60" i="4"/>
  <c r="DR55" i="4"/>
  <c r="DP55" i="4" s="1"/>
  <c r="DR61" i="4"/>
  <c r="DP61" i="4" s="1"/>
  <c r="DR48" i="4"/>
  <c r="DP48" i="4" s="1"/>
  <c r="F89" i="4"/>
  <c r="M89" i="4"/>
  <c r="T89" i="4"/>
  <c r="AA89" i="4"/>
  <c r="AN89" i="4"/>
  <c r="AW89" i="4"/>
  <c r="BF89" i="4"/>
  <c r="BQ89" i="4"/>
  <c r="BV89" i="4"/>
  <c r="CO89" i="4"/>
  <c r="CT89" i="4"/>
  <c r="DG89" i="4"/>
  <c r="F80" i="4"/>
  <c r="M80" i="4"/>
  <c r="T80" i="4"/>
  <c r="AA80" i="4"/>
  <c r="AN80" i="4"/>
  <c r="AW80" i="4"/>
  <c r="BF80" i="4"/>
  <c r="BQ80" i="4"/>
  <c r="BV80" i="4"/>
  <c r="CO80" i="4"/>
  <c r="CT80" i="4"/>
  <c r="DG80" i="4"/>
  <c r="F90" i="4"/>
  <c r="M90" i="4"/>
  <c r="T90" i="4"/>
  <c r="AA90" i="4"/>
  <c r="AN90" i="4"/>
  <c r="AW90" i="4"/>
  <c r="BF90" i="4"/>
  <c r="BQ90" i="4"/>
  <c r="BV90" i="4"/>
  <c r="CO90" i="4"/>
  <c r="CT90" i="4"/>
  <c r="DG90" i="4"/>
  <c r="F83" i="4"/>
  <c r="M83" i="4"/>
  <c r="T83" i="4"/>
  <c r="AA83" i="4"/>
  <c r="AN83" i="4"/>
  <c r="AW83" i="4"/>
  <c r="BF83" i="4"/>
  <c r="BQ83" i="4"/>
  <c r="BV83" i="4"/>
  <c r="CO83" i="4"/>
  <c r="CT83" i="4"/>
  <c r="DG83" i="4"/>
  <c r="F60" i="4"/>
  <c r="M60" i="4"/>
  <c r="T60" i="4"/>
  <c r="AA60" i="4"/>
  <c r="AN60" i="4"/>
  <c r="AW60" i="4"/>
  <c r="BF60" i="4"/>
  <c r="BQ60" i="4"/>
  <c r="BV60" i="4"/>
  <c r="CO60" i="4"/>
  <c r="CT60" i="4"/>
  <c r="DG60" i="4"/>
  <c r="DP60" i="4"/>
  <c r="F55" i="4"/>
  <c r="M55" i="4"/>
  <c r="T55" i="4"/>
  <c r="AA55" i="4"/>
  <c r="AN55" i="4"/>
  <c r="AW55" i="4"/>
  <c r="BF55" i="4"/>
  <c r="BQ55" i="4"/>
  <c r="BV55" i="4"/>
  <c r="CO55" i="4"/>
  <c r="CT55" i="4"/>
  <c r="DG55" i="4"/>
  <c r="F61" i="4"/>
  <c r="M61" i="4"/>
  <c r="T61" i="4"/>
  <c r="AA61" i="4"/>
  <c r="AN61" i="4"/>
  <c r="AW61" i="4"/>
  <c r="BF61" i="4"/>
  <c r="BQ61" i="4"/>
  <c r="BV61" i="4"/>
  <c r="CO61" i="4"/>
  <c r="CT61" i="4"/>
  <c r="DG61" i="4"/>
  <c r="F48" i="4"/>
  <c r="M48" i="4"/>
  <c r="T48" i="4"/>
  <c r="AA48" i="4"/>
  <c r="AN48" i="4"/>
  <c r="AW48" i="4"/>
  <c r="BF48" i="4"/>
  <c r="BQ48" i="4"/>
  <c r="BV48" i="4"/>
  <c r="CO48" i="4"/>
  <c r="CT48" i="4"/>
  <c r="DG48" i="4"/>
  <c r="DP63" i="4"/>
  <c r="DP65" i="4"/>
  <c r="DP52" i="4"/>
  <c r="DP79" i="4"/>
  <c r="DP38" i="4"/>
  <c r="DP99" i="4"/>
  <c r="DP57" i="4"/>
  <c r="DP87" i="4"/>
  <c r="DP27" i="4"/>
  <c r="DP16" i="4"/>
  <c r="DP17" i="4"/>
  <c r="DP95" i="4"/>
  <c r="DP12" i="4"/>
  <c r="DP100" i="4"/>
  <c r="DP24" i="4"/>
  <c r="DP35" i="4"/>
  <c r="DP75" i="4"/>
  <c r="DP22" i="4"/>
  <c r="DP15" i="4"/>
  <c r="DP81" i="4"/>
  <c r="DP39" i="4"/>
  <c r="DP41" i="4"/>
  <c r="DP49" i="4"/>
  <c r="DP31" i="4"/>
  <c r="DP54" i="4"/>
  <c r="DP37" i="4"/>
  <c r="DP14" i="4"/>
  <c r="DP18" i="4"/>
  <c r="DP101" i="4"/>
  <c r="DP23" i="4"/>
  <c r="DP84" i="4"/>
  <c r="DP32" i="4"/>
  <c r="DP96" i="4"/>
  <c r="DP40" i="4"/>
  <c r="DP66" i="4"/>
  <c r="DP68" i="4"/>
  <c r="DP53" i="4"/>
  <c r="DP69" i="4"/>
  <c r="DP29" i="4"/>
  <c r="DP71" i="4"/>
  <c r="DP104" i="4"/>
  <c r="DP72" i="4"/>
  <c r="DP92" i="4"/>
  <c r="DP77" i="4"/>
  <c r="DP21" i="4"/>
  <c r="DP13" i="4"/>
  <c r="DP93" i="4"/>
  <c r="DP51" i="4"/>
  <c r="DP105" i="4"/>
  <c r="DP34" i="4"/>
  <c r="DP10" i="4"/>
  <c r="DP78" i="4"/>
  <c r="DP94" i="4"/>
  <c r="DP33" i="4"/>
  <c r="DP45" i="4"/>
  <c r="DP50" i="4"/>
  <c r="DP73" i="4"/>
  <c r="DP70" i="4"/>
  <c r="DP36" i="4"/>
  <c r="DP85" i="4"/>
  <c r="DP76" i="4"/>
  <c r="DP44" i="4"/>
  <c r="DP43" i="4"/>
  <c r="DP42" i="4"/>
  <c r="DP20" i="4"/>
  <c r="DP25" i="4"/>
  <c r="DP26" i="4"/>
  <c r="DP109" i="4"/>
  <c r="DP46" i="4"/>
  <c r="DP47" i="4"/>
  <c r="DP9" i="4"/>
  <c r="DP28" i="4"/>
  <c r="DP11" i="4"/>
  <c r="DP62" i="4"/>
  <c r="DP59" i="4"/>
  <c r="DP19" i="4"/>
  <c r="DP56" i="4"/>
  <c r="E60" i="4" l="1"/>
  <c r="E83" i="4"/>
  <c r="E90" i="4"/>
  <c r="E82" i="4"/>
  <c r="E64" i="4"/>
  <c r="E102" i="4"/>
  <c r="E61" i="4"/>
  <c r="E55" i="4"/>
  <c r="E48" i="4"/>
  <c r="E91" i="4"/>
  <c r="E58" i="4"/>
  <c r="E111" i="4"/>
  <c r="E67" i="4"/>
  <c r="E97" i="4"/>
  <c r="E106" i="4"/>
  <c r="DP80" i="4"/>
  <c r="E80" i="4" s="1"/>
  <c r="DP89" i="4"/>
  <c r="E89" i="4" s="1"/>
  <c r="DO36" i="4"/>
  <c r="DO94" i="4"/>
  <c r="F94" i="4"/>
  <c r="M94" i="4"/>
  <c r="T94" i="4"/>
  <c r="AA94" i="4"/>
  <c r="AN94" i="4"/>
  <c r="AW94" i="4"/>
  <c r="BF94" i="4"/>
  <c r="BQ94" i="4"/>
  <c r="BV94" i="4"/>
  <c r="CO94" i="4"/>
  <c r="CT94" i="4"/>
  <c r="DG94" i="4"/>
  <c r="DO69" i="4"/>
  <c r="DO70" i="4"/>
  <c r="DO79" i="4"/>
  <c r="F79" i="4"/>
  <c r="M79" i="4"/>
  <c r="T79" i="4"/>
  <c r="AA79" i="4"/>
  <c r="AN79" i="4"/>
  <c r="AW79" i="4"/>
  <c r="BF79" i="4"/>
  <c r="BQ79" i="4"/>
  <c r="BV79" i="4"/>
  <c r="CO79" i="4"/>
  <c r="CT79" i="4"/>
  <c r="DG79" i="4"/>
  <c r="DO59" i="4"/>
  <c r="DO73" i="4"/>
  <c r="DO72" i="4"/>
  <c r="DO54" i="4"/>
  <c r="DO44" i="4"/>
  <c r="DO45" i="4"/>
  <c r="DO33" i="4"/>
  <c r="DO57" i="4"/>
  <c r="DO52" i="4"/>
  <c r="DO30" i="4"/>
  <c r="DG30" i="4" s="1"/>
  <c r="DO43" i="4"/>
  <c r="DG43" i="4" s="1"/>
  <c r="DO42" i="4"/>
  <c r="DO23" i="4"/>
  <c r="F43" i="4"/>
  <c r="M43" i="4"/>
  <c r="T43" i="4"/>
  <c r="AA43" i="4"/>
  <c r="AN43" i="4"/>
  <c r="AW43" i="4"/>
  <c r="BF43" i="4"/>
  <c r="BQ43" i="4"/>
  <c r="BV43" i="4"/>
  <c r="CO43" i="4"/>
  <c r="CT43" i="4"/>
  <c r="F95" i="4"/>
  <c r="M95" i="4"/>
  <c r="T95" i="4"/>
  <c r="AA95" i="4"/>
  <c r="AN95" i="4"/>
  <c r="AW95" i="4"/>
  <c r="BF95" i="4"/>
  <c r="BQ95" i="4"/>
  <c r="BV95" i="4"/>
  <c r="CO95" i="4"/>
  <c r="CT95" i="4"/>
  <c r="DM95" i="4"/>
  <c r="DG95" i="4" s="1"/>
  <c r="DM96" i="4"/>
  <c r="F96" i="4"/>
  <c r="M96" i="4"/>
  <c r="T96" i="4"/>
  <c r="AA96" i="4"/>
  <c r="AN96" i="4"/>
  <c r="AW96" i="4"/>
  <c r="BF96" i="4"/>
  <c r="BQ96" i="4"/>
  <c r="BV96" i="4"/>
  <c r="CO96" i="4"/>
  <c r="CT96" i="4"/>
  <c r="DG96" i="4"/>
  <c r="F92" i="4"/>
  <c r="M92" i="4"/>
  <c r="T92" i="4"/>
  <c r="AA92" i="4"/>
  <c r="AN92" i="4"/>
  <c r="AW92" i="4"/>
  <c r="BF92" i="4"/>
  <c r="BQ92" i="4"/>
  <c r="BV92" i="4"/>
  <c r="CO92" i="4"/>
  <c r="CT92" i="4"/>
  <c r="DM92" i="4"/>
  <c r="DG92" i="4" s="1"/>
  <c r="DM93" i="4"/>
  <c r="F93" i="4"/>
  <c r="M93" i="4"/>
  <c r="T93" i="4"/>
  <c r="AA93" i="4"/>
  <c r="AN93" i="4"/>
  <c r="AW93" i="4"/>
  <c r="BF93" i="4"/>
  <c r="BQ93" i="4"/>
  <c r="BV93" i="4"/>
  <c r="CO93" i="4"/>
  <c r="CT93" i="4"/>
  <c r="DG93" i="4"/>
  <c r="F84" i="4"/>
  <c r="M84" i="4"/>
  <c r="T84" i="4"/>
  <c r="AA84" i="4"/>
  <c r="AN84" i="4"/>
  <c r="AW84" i="4"/>
  <c r="BF84" i="4"/>
  <c r="BQ84" i="4"/>
  <c r="BV84" i="4"/>
  <c r="CO84" i="4"/>
  <c r="CT84" i="4"/>
  <c r="DM84" i="4"/>
  <c r="DG84" i="4" s="1"/>
  <c r="DM85" i="4"/>
  <c r="F85" i="4"/>
  <c r="M85" i="4"/>
  <c r="T85" i="4"/>
  <c r="AA85" i="4"/>
  <c r="AN85" i="4"/>
  <c r="AW85" i="4"/>
  <c r="BF85" i="4"/>
  <c r="BQ85" i="4"/>
  <c r="BV85" i="4"/>
  <c r="CO85" i="4"/>
  <c r="CT85" i="4"/>
  <c r="DG85" i="4"/>
  <c r="F73" i="4"/>
  <c r="M73" i="4"/>
  <c r="T73" i="4"/>
  <c r="AA73" i="4"/>
  <c r="AN73" i="4"/>
  <c r="AW73" i="4"/>
  <c r="BF73" i="4"/>
  <c r="BQ73" i="4"/>
  <c r="BV73" i="4"/>
  <c r="CO73" i="4"/>
  <c r="CT73" i="4"/>
  <c r="DM73" i="4"/>
  <c r="DM72" i="4"/>
  <c r="F72" i="4"/>
  <c r="M72" i="4"/>
  <c r="T72" i="4"/>
  <c r="AA72" i="4"/>
  <c r="AN72" i="4"/>
  <c r="AW72" i="4"/>
  <c r="BF72" i="4"/>
  <c r="BQ72" i="4"/>
  <c r="BV72" i="4"/>
  <c r="CO72" i="4"/>
  <c r="CT72" i="4"/>
  <c r="DG72" i="4"/>
  <c r="DM76" i="4"/>
  <c r="F76" i="4"/>
  <c r="M76" i="4"/>
  <c r="T76" i="4"/>
  <c r="AA76" i="4"/>
  <c r="AN76" i="4"/>
  <c r="AW76" i="4"/>
  <c r="BF76" i="4"/>
  <c r="BQ76" i="4"/>
  <c r="BV76" i="4"/>
  <c r="CO76" i="4"/>
  <c r="CT76" i="4"/>
  <c r="DG76" i="4"/>
  <c r="DM75" i="4"/>
  <c r="DG75" i="4" s="1"/>
  <c r="F69" i="4"/>
  <c r="M69" i="4"/>
  <c r="T69" i="4"/>
  <c r="AA69" i="4"/>
  <c r="AN69" i="4"/>
  <c r="AW69" i="4"/>
  <c r="BF69" i="4"/>
  <c r="BQ69" i="4"/>
  <c r="BV69" i="4"/>
  <c r="CO69" i="4"/>
  <c r="CT69" i="4"/>
  <c r="DM69" i="4"/>
  <c r="DG69" i="4" s="1"/>
  <c r="DM70" i="4"/>
  <c r="F70" i="4"/>
  <c r="M70" i="4"/>
  <c r="T70" i="4"/>
  <c r="AA70" i="4"/>
  <c r="AN70" i="4"/>
  <c r="AW70" i="4"/>
  <c r="BF70" i="4"/>
  <c r="BQ70" i="4"/>
  <c r="BV70" i="4"/>
  <c r="CO70" i="4"/>
  <c r="CT70" i="4"/>
  <c r="DG70" i="4"/>
  <c r="DM54" i="4"/>
  <c r="F54" i="4"/>
  <c r="M54" i="4"/>
  <c r="T54" i="4"/>
  <c r="AA54" i="4"/>
  <c r="AN54" i="4"/>
  <c r="AW54" i="4"/>
  <c r="BF54" i="4"/>
  <c r="BQ54" i="4"/>
  <c r="BV54" i="4"/>
  <c r="CO54" i="4"/>
  <c r="CT54" i="4"/>
  <c r="DG54" i="4"/>
  <c r="DM44" i="4"/>
  <c r="DG44" i="4" s="1"/>
  <c r="DM45" i="4"/>
  <c r="DM33" i="4"/>
  <c r="DM30" i="4"/>
  <c r="F30" i="4"/>
  <c r="M30" i="4"/>
  <c r="T30" i="4"/>
  <c r="AA30" i="4"/>
  <c r="AN30" i="4"/>
  <c r="AW30" i="4"/>
  <c r="BF30" i="4"/>
  <c r="BQ30" i="4"/>
  <c r="BV30" i="4"/>
  <c r="CO30" i="4"/>
  <c r="CT30" i="4"/>
  <c r="DM23" i="4"/>
  <c r="DK42" i="4"/>
  <c r="F42" i="4"/>
  <c r="M42" i="4"/>
  <c r="T42" i="4"/>
  <c r="AA42" i="4"/>
  <c r="AN42" i="4"/>
  <c r="AW42" i="4"/>
  <c r="BF42" i="4"/>
  <c r="BQ42" i="4"/>
  <c r="BV42" i="4"/>
  <c r="CO42" i="4"/>
  <c r="CT42" i="4"/>
  <c r="DG42" i="4"/>
  <c r="DK78" i="4"/>
  <c r="DK68" i="4"/>
  <c r="DK81" i="4"/>
  <c r="F81" i="4"/>
  <c r="M81" i="4"/>
  <c r="T81" i="4"/>
  <c r="AA81" i="4"/>
  <c r="AN81" i="4"/>
  <c r="AW81" i="4"/>
  <c r="BF81" i="4"/>
  <c r="BQ81" i="4"/>
  <c r="BV81" i="4"/>
  <c r="CO81" i="4"/>
  <c r="CT81" i="4"/>
  <c r="DG81" i="4"/>
  <c r="DK59" i="4"/>
  <c r="F59" i="4"/>
  <c r="M59" i="4"/>
  <c r="T59" i="4"/>
  <c r="AA59" i="4"/>
  <c r="AN59" i="4"/>
  <c r="AW59" i="4"/>
  <c r="BF59" i="4"/>
  <c r="BQ59" i="4"/>
  <c r="BV59" i="4"/>
  <c r="CO59" i="4"/>
  <c r="CT59" i="4"/>
  <c r="DG59" i="4"/>
  <c r="DK46" i="4"/>
  <c r="DK53" i="4"/>
  <c r="DK36" i="4"/>
  <c r="DK26" i="4"/>
  <c r="DI75" i="4"/>
  <c r="F75" i="4"/>
  <c r="M75" i="4"/>
  <c r="T75" i="4"/>
  <c r="AA75" i="4"/>
  <c r="AN75" i="4"/>
  <c r="AW75" i="4"/>
  <c r="BF75" i="4"/>
  <c r="BQ75" i="4"/>
  <c r="BV75" i="4"/>
  <c r="CO75" i="4"/>
  <c r="CT75" i="4"/>
  <c r="DI78" i="4"/>
  <c r="F78" i="4"/>
  <c r="M78" i="4"/>
  <c r="T78" i="4"/>
  <c r="AA78" i="4"/>
  <c r="AN78" i="4"/>
  <c r="AW78" i="4"/>
  <c r="BF78" i="4"/>
  <c r="BQ78" i="4"/>
  <c r="BV78" i="4"/>
  <c r="CO78" i="4"/>
  <c r="CT78" i="4"/>
  <c r="DG78" i="4"/>
  <c r="DI45" i="4"/>
  <c r="DI52" i="4"/>
  <c r="F52" i="4"/>
  <c r="M52" i="4"/>
  <c r="T52" i="4"/>
  <c r="AA52" i="4"/>
  <c r="AN52" i="4"/>
  <c r="AW52" i="4"/>
  <c r="BF52" i="4"/>
  <c r="BQ52" i="4"/>
  <c r="BV52" i="4"/>
  <c r="CO52" i="4"/>
  <c r="CT52" i="4"/>
  <c r="DG52" i="4"/>
  <c r="DI53" i="4"/>
  <c r="DI44" i="4"/>
  <c r="F44" i="4"/>
  <c r="M44" i="4"/>
  <c r="T44" i="4"/>
  <c r="AA44" i="4"/>
  <c r="AN44" i="4"/>
  <c r="AW44" i="4"/>
  <c r="BF44" i="4"/>
  <c r="BQ44" i="4"/>
  <c r="BV44" i="4"/>
  <c r="CO44" i="4"/>
  <c r="CT44" i="4"/>
  <c r="DI33" i="4"/>
  <c r="DI26" i="4"/>
  <c r="DI23" i="4"/>
  <c r="E44" i="4" l="1"/>
  <c r="E78" i="4"/>
  <c r="E30" i="4"/>
  <c r="E54" i="4"/>
  <c r="E72" i="4"/>
  <c r="E95" i="4"/>
  <c r="E79" i="4"/>
  <c r="E81" i="4"/>
  <c r="E76" i="4"/>
  <c r="E92" i="4"/>
  <c r="E96" i="4"/>
  <c r="E43" i="4"/>
  <c r="E94" i="4"/>
  <c r="E52" i="4"/>
  <c r="E59" i="4"/>
  <c r="E42" i="4"/>
  <c r="E69" i="4"/>
  <c r="E84" i="4"/>
  <c r="E93" i="4"/>
  <c r="E75" i="4"/>
  <c r="E70" i="4"/>
  <c r="E85" i="4"/>
  <c r="DG73" i="4"/>
  <c r="E73" i="4" s="1"/>
  <c r="DG63" i="4" l="1"/>
  <c r="DG65" i="4"/>
  <c r="DG38" i="4"/>
  <c r="DG99" i="4"/>
  <c r="DG57" i="4"/>
  <c r="DG87" i="4"/>
  <c r="DG27" i="4"/>
  <c r="DG16" i="4"/>
  <c r="DG17" i="4"/>
  <c r="DG12" i="4"/>
  <c r="DG100" i="4"/>
  <c r="DG24" i="4"/>
  <c r="DG35" i="4"/>
  <c r="DG22" i="4"/>
  <c r="DG15" i="4"/>
  <c r="DG39" i="4"/>
  <c r="DG41" i="4"/>
  <c r="DG49" i="4"/>
  <c r="DG31" i="4"/>
  <c r="DG37" i="4"/>
  <c r="DG14" i="4"/>
  <c r="DG18" i="4"/>
  <c r="DG101" i="4"/>
  <c r="DG23" i="4"/>
  <c r="DG32" i="4"/>
  <c r="DG40" i="4"/>
  <c r="DG66" i="4"/>
  <c r="DG68" i="4"/>
  <c r="DG53" i="4"/>
  <c r="DG29" i="4"/>
  <c r="DG71" i="4"/>
  <c r="DG104" i="4"/>
  <c r="DG77" i="4"/>
  <c r="DG21" i="4"/>
  <c r="DG13" i="4"/>
  <c r="DG51" i="4"/>
  <c r="DG105" i="4"/>
  <c r="DG34" i="4"/>
  <c r="DG10" i="4"/>
  <c r="DG33" i="4"/>
  <c r="DG45" i="4"/>
  <c r="DG50" i="4"/>
  <c r="DG36" i="4"/>
  <c r="DG20" i="4"/>
  <c r="DG25" i="4"/>
  <c r="DG26" i="4"/>
  <c r="DG109" i="4"/>
  <c r="DG46" i="4"/>
  <c r="DG47" i="4"/>
  <c r="DG9" i="4"/>
  <c r="DG28" i="4"/>
  <c r="DG11" i="4"/>
  <c r="DG62" i="4"/>
  <c r="DG19" i="4"/>
  <c r="DG56" i="4"/>
  <c r="BV24" i="4" l="1"/>
  <c r="BV16" i="4"/>
  <c r="BV19" i="4"/>
  <c r="BV23" i="4"/>
  <c r="BV31" i="4"/>
  <c r="BV28" i="4"/>
  <c r="BV35" i="4"/>
  <c r="BV39" i="4"/>
  <c r="BV26" i="4"/>
  <c r="BV49" i="4"/>
  <c r="BV56" i="4"/>
  <c r="BV41" i="4"/>
  <c r="BV50" i="4"/>
  <c r="BV46" i="4"/>
  <c r="BV51" i="4"/>
  <c r="BV68" i="4"/>
  <c r="BV77" i="4"/>
  <c r="BV33" i="4"/>
  <c r="BV65" i="4"/>
  <c r="BV53" i="4"/>
  <c r="BV66" i="4"/>
  <c r="BV99" i="4"/>
  <c r="BV57" i="4"/>
  <c r="BV87" i="4"/>
  <c r="BV100" i="4"/>
  <c r="BV101" i="4"/>
  <c r="BV71" i="4"/>
  <c r="BV104" i="4"/>
  <c r="BV105" i="4"/>
  <c r="BV45" i="4"/>
  <c r="BV109" i="4"/>
  <c r="CT45" i="4"/>
  <c r="CT51" i="4"/>
  <c r="CT10" i="4"/>
  <c r="CT12" i="4"/>
  <c r="CT11" i="4"/>
  <c r="CT14" i="4"/>
  <c r="CT13" i="4"/>
  <c r="CT15" i="4"/>
  <c r="CT17" i="4"/>
  <c r="CT20" i="4"/>
  <c r="CT22" i="4"/>
  <c r="CT21" i="4"/>
  <c r="CT25" i="4"/>
  <c r="CT23" i="4"/>
  <c r="CT27" i="4"/>
  <c r="CT35" i="4"/>
  <c r="CT37" i="4"/>
  <c r="CT40" i="4"/>
  <c r="CT38" i="4"/>
  <c r="CT29" i="4"/>
  <c r="CT32" i="4"/>
  <c r="CT47" i="4"/>
  <c r="CT49" i="4"/>
  <c r="CT36" i="4"/>
  <c r="CT56" i="4"/>
  <c r="CT41" i="4"/>
  <c r="CT62" i="4"/>
  <c r="CT34" i="4"/>
  <c r="CT63" i="4"/>
  <c r="CT68" i="4"/>
  <c r="CT77" i="4"/>
  <c r="CT65" i="4"/>
  <c r="CT53" i="4"/>
  <c r="CT99" i="4"/>
  <c r="CT57" i="4"/>
  <c r="CT87" i="4"/>
  <c r="CT100" i="4"/>
  <c r="CT101" i="4"/>
  <c r="CT71" i="4"/>
  <c r="CT104" i="4"/>
  <c r="CT105" i="4"/>
  <c r="CT109" i="4"/>
  <c r="DF31" i="4"/>
  <c r="DF28" i="4"/>
  <c r="DF19" i="4"/>
  <c r="DF18" i="4"/>
  <c r="DD24" i="4"/>
  <c r="DD16" i="4"/>
  <c r="DD28" i="4"/>
  <c r="DD18" i="4"/>
  <c r="DB39" i="4"/>
  <c r="DB24" i="4"/>
  <c r="DB31" i="4"/>
  <c r="DB26" i="4"/>
  <c r="CT26" i="4" s="1"/>
  <c r="DB19" i="4"/>
  <c r="DB16" i="4"/>
  <c r="DB18" i="4"/>
  <c r="DB9" i="4"/>
  <c r="CZ46" i="4"/>
  <c r="CT46" i="4" s="1"/>
  <c r="CZ50" i="4"/>
  <c r="CT50" i="4" s="1"/>
  <c r="CZ24" i="4"/>
  <c r="CZ16" i="4"/>
  <c r="CX66" i="4"/>
  <c r="CT66" i="4" s="1"/>
  <c r="CX39" i="4"/>
  <c r="CX31" i="4"/>
  <c r="CX18" i="4"/>
  <c r="CX19" i="4"/>
  <c r="CX16" i="4"/>
  <c r="CV33" i="4"/>
  <c r="CT33" i="4" s="1"/>
  <c r="CV16" i="4"/>
  <c r="CV24" i="4"/>
  <c r="CV19" i="4"/>
  <c r="CV9" i="4"/>
  <c r="CT24" i="4" l="1"/>
  <c r="CT39" i="4"/>
  <c r="CT31" i="4"/>
  <c r="CT28" i="4"/>
  <c r="CT9" i="4"/>
  <c r="CT16" i="4"/>
  <c r="CT18" i="4"/>
  <c r="CT19" i="4"/>
  <c r="CS40" i="4"/>
  <c r="CO40" i="4" s="1"/>
  <c r="CS21" i="4"/>
  <c r="CO21" i="4" s="1"/>
  <c r="CS27" i="4"/>
  <c r="CS22" i="4"/>
  <c r="CS15" i="4"/>
  <c r="CQ17" i="4"/>
  <c r="CO17" i="4" s="1"/>
  <c r="CQ27" i="4"/>
  <c r="CO27" i="4" s="1"/>
  <c r="CQ15" i="4"/>
  <c r="CQ12" i="4"/>
  <c r="CO12" i="4" s="1"/>
  <c r="CO63" i="4"/>
  <c r="CO65" i="4"/>
  <c r="CO38" i="4"/>
  <c r="CO99" i="4"/>
  <c r="CO57" i="4"/>
  <c r="CO87" i="4"/>
  <c r="CO16" i="4"/>
  <c r="CO100" i="4"/>
  <c r="CO24" i="4"/>
  <c r="CO35" i="4"/>
  <c r="CO22" i="4"/>
  <c r="CO39" i="4"/>
  <c r="CO41" i="4"/>
  <c r="CO49" i="4"/>
  <c r="CO31" i="4"/>
  <c r="CO37" i="4"/>
  <c r="CO14" i="4"/>
  <c r="CO18" i="4"/>
  <c r="CO101" i="4"/>
  <c r="CO23" i="4"/>
  <c r="CO32" i="4"/>
  <c r="CO66" i="4"/>
  <c r="CO68" i="4"/>
  <c r="CO53" i="4"/>
  <c r="CO29" i="4"/>
  <c r="CO71" i="4"/>
  <c r="CO104" i="4"/>
  <c r="CO13" i="4"/>
  <c r="CO51" i="4"/>
  <c r="CO105" i="4"/>
  <c r="CO34" i="4"/>
  <c r="CO10" i="4"/>
  <c r="CO33" i="4"/>
  <c r="CO45" i="4"/>
  <c r="CO50" i="4"/>
  <c r="CO36" i="4"/>
  <c r="CO20" i="4"/>
  <c r="CO25" i="4"/>
  <c r="CO26" i="4"/>
  <c r="CO46" i="4"/>
  <c r="CO47" i="4"/>
  <c r="CO9" i="4"/>
  <c r="CO28" i="4"/>
  <c r="CO11" i="4"/>
  <c r="CO62" i="4"/>
  <c r="CO19" i="4"/>
  <c r="CO77" i="4"/>
  <c r="CO109" i="4"/>
  <c r="CO15" i="4" l="1"/>
  <c r="CO56" i="4"/>
  <c r="CN10" i="4" l="1"/>
  <c r="CN11" i="4"/>
  <c r="CL27" i="4"/>
  <c r="CL20" i="4"/>
  <c r="CL14" i="4"/>
  <c r="CL10" i="4"/>
  <c r="CJ29" i="4"/>
  <c r="CJ17" i="4"/>
  <c r="CJ11" i="4"/>
  <c r="CJ9" i="4"/>
  <c r="CJ10" i="4"/>
  <c r="CH10" i="4"/>
  <c r="CH13" i="4"/>
  <c r="CH17" i="4"/>
  <c r="CH15" i="4"/>
  <c r="CH25" i="4"/>
  <c r="CH20" i="4"/>
  <c r="CH14" i="4"/>
  <c r="CH22" i="4"/>
  <c r="CH12" i="4"/>
  <c r="CH11" i="4"/>
  <c r="CF27" i="4"/>
  <c r="CF29" i="4"/>
  <c r="BV29" i="4" s="1"/>
  <c r="CF9" i="4"/>
  <c r="CF22" i="4"/>
  <c r="CF13" i="4"/>
  <c r="CF10" i="4"/>
  <c r="CF12" i="4"/>
  <c r="BV12" i="4" s="1"/>
  <c r="CF11" i="4"/>
  <c r="CF17" i="4"/>
  <c r="CF15" i="4"/>
  <c r="BV15" i="4" s="1"/>
  <c r="CD38" i="4"/>
  <c r="BV38" i="4" s="1"/>
  <c r="CD40" i="4"/>
  <c r="CD37" i="4"/>
  <c r="CD47" i="4"/>
  <c r="CD36" i="4"/>
  <c r="BV36" i="4" s="1"/>
  <c r="CD18" i="4"/>
  <c r="BV18" i="4" s="1"/>
  <c r="CD25" i="4"/>
  <c r="CB63" i="4"/>
  <c r="BV63" i="4" s="1"/>
  <c r="CB62" i="4"/>
  <c r="BV62" i="4" s="1"/>
  <c r="CB40" i="4"/>
  <c r="BV40" i="4" s="1"/>
  <c r="CB34" i="4"/>
  <c r="BV34" i="4" s="1"/>
  <c r="CB47" i="4"/>
  <c r="BV47" i="4" s="1"/>
  <c r="CB32" i="4"/>
  <c r="BV32" i="4" s="1"/>
  <c r="CB37" i="4"/>
  <c r="CB21" i="4"/>
  <c r="BV21" i="4" s="1"/>
  <c r="CB20" i="4"/>
  <c r="BZ9" i="4"/>
  <c r="BX14" i="4"/>
  <c r="BX13" i="4"/>
  <c r="BX10" i="4"/>
  <c r="BX11" i="4"/>
  <c r="BV25" i="4" l="1"/>
  <c r="BV17" i="4"/>
  <c r="BV10" i="4"/>
  <c r="BV9" i="4"/>
  <c r="BV11" i="4"/>
  <c r="BV14" i="4"/>
  <c r="BV13" i="4"/>
  <c r="BV27" i="4"/>
  <c r="BV20" i="4"/>
  <c r="BV37" i="4"/>
  <c r="BV22" i="4"/>
  <c r="F109" i="4"/>
  <c r="M109" i="4"/>
  <c r="T109" i="4"/>
  <c r="AA109" i="4"/>
  <c r="AN109" i="4"/>
  <c r="AW109" i="4"/>
  <c r="BF109" i="4"/>
  <c r="BQ109" i="4"/>
  <c r="BQ34" i="4"/>
  <c r="BS77" i="4"/>
  <c r="BQ77" i="4" s="1"/>
  <c r="F77" i="4"/>
  <c r="M77" i="4"/>
  <c r="T77" i="4"/>
  <c r="AA77" i="4"/>
  <c r="AN77" i="4"/>
  <c r="AW77" i="4"/>
  <c r="BF77" i="4"/>
  <c r="BS63" i="4"/>
  <c r="BQ63" i="4" s="1"/>
  <c r="BS32" i="4"/>
  <c r="BQ32" i="4" s="1"/>
  <c r="BS41" i="4"/>
  <c r="BQ41" i="4" s="1"/>
  <c r="BS38" i="4"/>
  <c r="BQ38" i="4" s="1"/>
  <c r="BS22" i="4"/>
  <c r="BQ65" i="4"/>
  <c r="BQ99" i="4"/>
  <c r="BQ57" i="4"/>
  <c r="BQ87" i="4"/>
  <c r="BQ27" i="4"/>
  <c r="BQ16" i="4"/>
  <c r="BQ17" i="4"/>
  <c r="BQ12" i="4"/>
  <c r="BQ100" i="4"/>
  <c r="BQ24" i="4"/>
  <c r="BQ35" i="4"/>
  <c r="BQ22" i="4"/>
  <c r="BQ15" i="4"/>
  <c r="BQ39" i="4"/>
  <c r="BQ49" i="4"/>
  <c r="BQ31" i="4"/>
  <c r="BQ37" i="4"/>
  <c r="BQ14" i="4"/>
  <c r="BQ18" i="4"/>
  <c r="BQ101" i="4"/>
  <c r="BQ23" i="4"/>
  <c r="BQ40" i="4"/>
  <c r="BQ66" i="4"/>
  <c r="BQ68" i="4"/>
  <c r="BQ53" i="4"/>
  <c r="BQ29" i="4"/>
  <c r="BQ71" i="4"/>
  <c r="BQ104" i="4"/>
  <c r="BQ21" i="4"/>
  <c r="BQ13" i="4"/>
  <c r="BQ51" i="4"/>
  <c r="BQ105" i="4"/>
  <c r="BQ10" i="4"/>
  <c r="BQ33" i="4"/>
  <c r="BQ45" i="4"/>
  <c r="BQ50" i="4"/>
  <c r="BQ36" i="4"/>
  <c r="BQ20" i="4"/>
  <c r="BQ25" i="4"/>
  <c r="BQ26" i="4"/>
  <c r="BQ46" i="4"/>
  <c r="BQ47" i="4"/>
  <c r="BQ9" i="4"/>
  <c r="BQ28" i="4"/>
  <c r="BQ11" i="4"/>
  <c r="BQ62" i="4"/>
  <c r="BQ19" i="4"/>
  <c r="BQ56" i="4"/>
  <c r="E109" i="4" l="1"/>
  <c r="E77" i="4"/>
  <c r="F56" i="4"/>
  <c r="M56" i="4"/>
  <c r="T56" i="4"/>
  <c r="AA56" i="4"/>
  <c r="AN56" i="4"/>
  <c r="BF104" i="4"/>
  <c r="BF41" i="4"/>
  <c r="BF99" i="4"/>
  <c r="BF63" i="4"/>
  <c r="BF57" i="4"/>
  <c r="BF87" i="4"/>
  <c r="BF100" i="4"/>
  <c r="BF24" i="4"/>
  <c r="BF35" i="4"/>
  <c r="BF49" i="4"/>
  <c r="BF31" i="4"/>
  <c r="BF101" i="4"/>
  <c r="BF32" i="4"/>
  <c r="BF66" i="4"/>
  <c r="BF68" i="4"/>
  <c r="BF53" i="4"/>
  <c r="BF71" i="4"/>
  <c r="BF51" i="4"/>
  <c r="BF105" i="4"/>
  <c r="BF34" i="4"/>
  <c r="BF33" i="4"/>
  <c r="BF45" i="4"/>
  <c r="BF50" i="4"/>
  <c r="BF26" i="4"/>
  <c r="BF46" i="4"/>
  <c r="BF28" i="4"/>
  <c r="BF62" i="4"/>
  <c r="BF65" i="4"/>
  <c r="AA104" i="4"/>
  <c r="AN104" i="4"/>
  <c r="AW56" i="4"/>
  <c r="AW104" i="4"/>
  <c r="BP47" i="4"/>
  <c r="BF47" i="4" s="1"/>
  <c r="BP37" i="4"/>
  <c r="BF37" i="4" s="1"/>
  <c r="BP38" i="4"/>
  <c r="BF38" i="4" s="1"/>
  <c r="BP36" i="4"/>
  <c r="BF36" i="4" s="1"/>
  <c r="BP18" i="4"/>
  <c r="BP21" i="4"/>
  <c r="BP20" i="4"/>
  <c r="BN16" i="4"/>
  <c r="BN23" i="4"/>
  <c r="BN10" i="4"/>
  <c r="BN21" i="4"/>
  <c r="BN27" i="4"/>
  <c r="BN29" i="4"/>
  <c r="BN17" i="4"/>
  <c r="BN15" i="4"/>
  <c r="BN56" i="4"/>
  <c r="BF56" i="4" s="1"/>
  <c r="BN14" i="4"/>
  <c r="BN13" i="4"/>
  <c r="BN20" i="4"/>
  <c r="BN11" i="4"/>
  <c r="BN12" i="4"/>
  <c r="BL39" i="4"/>
  <c r="BF39" i="4" s="1"/>
  <c r="BL15" i="4"/>
  <c r="BL40" i="4"/>
  <c r="BF40" i="4" s="1"/>
  <c r="BL25" i="4"/>
  <c r="BL22" i="4"/>
  <c r="BL20" i="4"/>
  <c r="BL14" i="4"/>
  <c r="BL16" i="4"/>
  <c r="BL9" i="4"/>
  <c r="BJ27" i="4"/>
  <c r="BJ29" i="4"/>
  <c r="BJ23" i="4"/>
  <c r="BF23" i="4" s="1"/>
  <c r="BJ18" i="4"/>
  <c r="BJ13" i="4"/>
  <c r="BJ20" i="4"/>
  <c r="BJ16" i="4"/>
  <c r="BF16" i="4" s="1"/>
  <c r="BJ19" i="4"/>
  <c r="BF19" i="4" s="1"/>
  <c r="BJ25" i="4"/>
  <c r="BJ9" i="4"/>
  <c r="BJ10" i="4"/>
  <c r="BJ21" i="4"/>
  <c r="BF21" i="4" s="1"/>
  <c r="BJ17" i="4"/>
  <c r="BJ15" i="4"/>
  <c r="BJ22" i="4"/>
  <c r="BJ14" i="4"/>
  <c r="BJ11" i="4"/>
  <c r="BJ12" i="4"/>
  <c r="BH17" i="4"/>
  <c r="BH22" i="4"/>
  <c r="BH15" i="4"/>
  <c r="BH12" i="4"/>
  <c r="BH11" i="4"/>
  <c r="BH9" i="4"/>
  <c r="BH13" i="4"/>
  <c r="BH14" i="4"/>
  <c r="BH10" i="4"/>
  <c r="AW71" i="4"/>
  <c r="AW45" i="4"/>
  <c r="AW33" i="4"/>
  <c r="AW66" i="4"/>
  <c r="AW100" i="4"/>
  <c r="AW57" i="4"/>
  <c r="AW38" i="4"/>
  <c r="AW99" i="4"/>
  <c r="AW87" i="4"/>
  <c r="AW27" i="4"/>
  <c r="AW17" i="4"/>
  <c r="AW12" i="4"/>
  <c r="AW35" i="4"/>
  <c r="AW22" i="4"/>
  <c r="AW15" i="4"/>
  <c r="AW41" i="4"/>
  <c r="AW49" i="4"/>
  <c r="AW37" i="4"/>
  <c r="AW14" i="4"/>
  <c r="AW101" i="4"/>
  <c r="AW32" i="4"/>
  <c r="AW40" i="4"/>
  <c r="AW53" i="4"/>
  <c r="AW29" i="4"/>
  <c r="AW21" i="4"/>
  <c r="AW13" i="4"/>
  <c r="AW105" i="4"/>
  <c r="AW34" i="4"/>
  <c r="AW10" i="4"/>
  <c r="AW36" i="4"/>
  <c r="AW20" i="4"/>
  <c r="AW25" i="4"/>
  <c r="AW47" i="4"/>
  <c r="AW11" i="4"/>
  <c r="AW65" i="4"/>
  <c r="AW63" i="4"/>
  <c r="AN71" i="4"/>
  <c r="AN33" i="4"/>
  <c r="AN45" i="4"/>
  <c r="AN50" i="4"/>
  <c r="AN51" i="4"/>
  <c r="AN66" i="4"/>
  <c r="AN100" i="4"/>
  <c r="AN57" i="4"/>
  <c r="AA57" i="4"/>
  <c r="AA100" i="4"/>
  <c r="AA66" i="4"/>
  <c r="AA51" i="4"/>
  <c r="AA33" i="4"/>
  <c r="AA45" i="4"/>
  <c r="AA50" i="4"/>
  <c r="AA71" i="4"/>
  <c r="BC39" i="4"/>
  <c r="BC26" i="4"/>
  <c r="BC51" i="4"/>
  <c r="BC28" i="4"/>
  <c r="BC18" i="4"/>
  <c r="BC23" i="4"/>
  <c r="BC19" i="4"/>
  <c r="BC16" i="4"/>
  <c r="BC9" i="4"/>
  <c r="BC24" i="4"/>
  <c r="BE19" i="4"/>
  <c r="BE62" i="4"/>
  <c r="BE28" i="4"/>
  <c r="BE26" i="4"/>
  <c r="BE50" i="4"/>
  <c r="AW50" i="4" s="1"/>
  <c r="BE68" i="4"/>
  <c r="AW68" i="4" s="1"/>
  <c r="BE23" i="4"/>
  <c r="BE18" i="4"/>
  <c r="BE31" i="4"/>
  <c r="BE39" i="4"/>
  <c r="BE24" i="4"/>
  <c r="BE16" i="4"/>
  <c r="F50" i="4"/>
  <c r="M50" i="4"/>
  <c r="T50" i="4"/>
  <c r="BA46" i="4"/>
  <c r="AW46" i="4" s="1"/>
  <c r="BA51" i="4"/>
  <c r="BA26" i="4"/>
  <c r="BA28" i="4"/>
  <c r="BA23" i="4"/>
  <c r="BA24" i="4"/>
  <c r="BA19" i="4"/>
  <c r="BA16" i="4"/>
  <c r="BA9" i="4"/>
  <c r="AY62" i="4"/>
  <c r="AY24" i="4"/>
  <c r="AY26" i="4"/>
  <c r="AY18" i="4"/>
  <c r="AY39" i="4"/>
  <c r="AY31" i="4"/>
  <c r="AY19" i="4"/>
  <c r="AY16" i="4"/>
  <c r="AY9" i="4"/>
  <c r="AN41" i="4"/>
  <c r="AN99" i="4"/>
  <c r="AN63" i="4"/>
  <c r="AN16" i="4"/>
  <c r="AN24" i="4"/>
  <c r="AN39" i="4"/>
  <c r="AN49" i="4"/>
  <c r="AN31" i="4"/>
  <c r="AN37" i="4"/>
  <c r="AN14" i="4"/>
  <c r="AN18" i="4"/>
  <c r="AN101" i="4"/>
  <c r="AN23" i="4"/>
  <c r="AN68" i="4"/>
  <c r="AN53" i="4"/>
  <c r="AN105" i="4"/>
  <c r="AN10" i="4"/>
  <c r="AN36" i="4"/>
  <c r="AN20" i="4"/>
  <c r="AN25" i="4"/>
  <c r="AN26" i="4"/>
  <c r="AN46" i="4"/>
  <c r="AN47" i="4"/>
  <c r="AN9" i="4"/>
  <c r="AN28" i="4"/>
  <c r="AN62" i="4"/>
  <c r="AN19" i="4"/>
  <c r="AN87" i="4"/>
  <c r="AN65" i="4"/>
  <c r="AA99" i="4"/>
  <c r="AA41" i="4"/>
  <c r="AA87" i="4"/>
  <c r="F99" i="4"/>
  <c r="F27" i="4"/>
  <c r="F17" i="4"/>
  <c r="F12" i="4"/>
  <c r="F35" i="4"/>
  <c r="F22" i="4"/>
  <c r="F15" i="4"/>
  <c r="F41" i="4"/>
  <c r="F49" i="4"/>
  <c r="F37" i="4"/>
  <c r="F14" i="4"/>
  <c r="F101" i="4"/>
  <c r="F40" i="4"/>
  <c r="F68" i="4"/>
  <c r="F53" i="4"/>
  <c r="F29" i="4"/>
  <c r="F21" i="4"/>
  <c r="F13" i="4"/>
  <c r="F105" i="4"/>
  <c r="F34" i="4"/>
  <c r="F10" i="4"/>
  <c r="F36" i="4"/>
  <c r="F20" i="4"/>
  <c r="F25" i="4"/>
  <c r="F26" i="4"/>
  <c r="F47" i="4"/>
  <c r="F9" i="4"/>
  <c r="F28" i="4"/>
  <c r="F11" i="4"/>
  <c r="F87" i="4"/>
  <c r="AV40" i="4"/>
  <c r="AV22" i="4"/>
  <c r="AV21" i="4"/>
  <c r="AV35" i="4"/>
  <c r="AV12" i="4"/>
  <c r="AV11" i="4"/>
  <c r="AV15" i="4"/>
  <c r="AV17" i="4"/>
  <c r="AT21" i="4"/>
  <c r="AT35" i="4"/>
  <c r="AT29" i="4"/>
  <c r="AN29" i="4" s="1"/>
  <c r="AT27" i="4"/>
  <c r="AT15" i="4"/>
  <c r="AT17" i="4"/>
  <c r="AT12" i="4"/>
  <c r="AT11" i="4"/>
  <c r="AR21" i="4"/>
  <c r="AR40" i="4"/>
  <c r="AR35" i="4"/>
  <c r="AR27" i="4"/>
  <c r="AN27" i="4" s="1"/>
  <c r="AR22" i="4"/>
  <c r="AR17" i="4"/>
  <c r="AR12" i="4"/>
  <c r="AR11" i="4"/>
  <c r="AR13" i="4"/>
  <c r="AN13" i="4" s="1"/>
  <c r="AP34" i="4"/>
  <c r="AN34" i="4" s="1"/>
  <c r="AP38" i="4"/>
  <c r="AN38" i="4" s="1"/>
  <c r="AP40" i="4"/>
  <c r="AP32" i="4"/>
  <c r="AN32" i="4" s="1"/>
  <c r="AP35" i="4"/>
  <c r="AP17" i="4"/>
  <c r="AP22" i="4"/>
  <c r="AP15" i="4"/>
  <c r="AP21" i="4"/>
  <c r="AA105" i="4"/>
  <c r="AA101" i="4"/>
  <c r="AA68" i="4"/>
  <c r="AA63" i="4"/>
  <c r="AA29" i="4"/>
  <c r="AM22" i="4"/>
  <c r="AM40" i="4"/>
  <c r="AA40" i="4" s="1"/>
  <c r="AM11" i="4"/>
  <c r="AM12" i="4"/>
  <c r="AM13" i="4"/>
  <c r="AM20" i="4"/>
  <c r="AM17" i="4"/>
  <c r="AM15" i="4"/>
  <c r="AK32" i="4"/>
  <c r="AK65" i="4"/>
  <c r="AA65" i="4" s="1"/>
  <c r="AK15" i="4"/>
  <c r="AK25" i="4"/>
  <c r="AK21" i="4"/>
  <c r="AK22" i="4"/>
  <c r="AK20" i="4"/>
  <c r="AK14" i="4"/>
  <c r="AK9" i="4"/>
  <c r="AI35" i="4"/>
  <c r="AA35" i="4" s="1"/>
  <c r="AI21" i="4"/>
  <c r="AI11" i="4"/>
  <c r="AI12" i="4"/>
  <c r="AI15" i="4"/>
  <c r="AI14" i="4"/>
  <c r="AE21" i="4"/>
  <c r="AI9" i="4"/>
  <c r="AI25" i="4"/>
  <c r="AI20" i="4"/>
  <c r="AI13" i="4"/>
  <c r="AE11" i="4"/>
  <c r="AE9" i="4"/>
  <c r="AE10" i="4"/>
  <c r="AE13" i="4"/>
  <c r="AE12" i="4"/>
  <c r="AE27" i="4"/>
  <c r="AA27" i="4" s="1"/>
  <c r="AG22" i="4"/>
  <c r="AG11" i="4"/>
  <c r="AG12" i="4"/>
  <c r="AG17" i="4"/>
  <c r="AG20" i="4"/>
  <c r="AG9" i="4"/>
  <c r="AG14" i="4"/>
  <c r="AG13" i="4"/>
  <c r="AG10" i="4"/>
  <c r="AA24" i="4"/>
  <c r="AA39" i="4"/>
  <c r="AA31" i="4"/>
  <c r="AA18" i="4"/>
  <c r="AA23" i="4"/>
  <c r="AA32" i="4"/>
  <c r="AA53" i="4"/>
  <c r="AA10" i="4"/>
  <c r="AA26" i="4"/>
  <c r="AA46" i="4"/>
  <c r="AA28" i="4"/>
  <c r="AA62" i="4"/>
  <c r="AA19" i="4"/>
  <c r="AA16" i="4"/>
  <c r="AC34" i="4"/>
  <c r="AA34" i="4" s="1"/>
  <c r="AC38" i="4"/>
  <c r="AA38" i="4" s="1"/>
  <c r="AC14" i="4"/>
  <c r="AC36" i="4"/>
  <c r="AA36" i="4" s="1"/>
  <c r="AC47" i="4"/>
  <c r="AA47" i="4" s="1"/>
  <c r="AC37" i="4"/>
  <c r="AA37" i="4" s="1"/>
  <c r="AC20" i="4"/>
  <c r="AC49" i="4"/>
  <c r="AA49" i="4" s="1"/>
  <c r="H19" i="4"/>
  <c r="F19" i="4" s="1"/>
  <c r="AC25" i="4"/>
  <c r="V23" i="4"/>
  <c r="V62" i="4"/>
  <c r="T62" i="4" s="1"/>
  <c r="V28" i="4"/>
  <c r="V53" i="4"/>
  <c r="V39" i="4"/>
  <c r="T39" i="4" s="1"/>
  <c r="V18" i="4"/>
  <c r="T18" i="4" s="1"/>
  <c r="V31" i="4"/>
  <c r="V19" i="4"/>
  <c r="V16" i="4"/>
  <c r="X46" i="4"/>
  <c r="T46" i="4" s="1"/>
  <c r="X26" i="4"/>
  <c r="T26" i="4" s="1"/>
  <c r="X28" i="4"/>
  <c r="T28" i="4" s="1"/>
  <c r="X18" i="4"/>
  <c r="X23" i="4"/>
  <c r="T23" i="4" s="1"/>
  <c r="X31" i="4"/>
  <c r="T31" i="4" s="1"/>
  <c r="X19" i="4"/>
  <c r="T19" i="4" s="1"/>
  <c r="X16" i="4"/>
  <c r="T16" i="4" s="1"/>
  <c r="T20" i="4"/>
  <c r="T25" i="4"/>
  <c r="T9" i="4"/>
  <c r="T24" i="4"/>
  <c r="T35" i="4"/>
  <c r="Q35" i="4"/>
  <c r="Q25" i="4"/>
  <c r="Q17" i="4"/>
  <c r="M17" i="4" s="1"/>
  <c r="Q20" i="4"/>
  <c r="Q11" i="4"/>
  <c r="M11" i="4" s="1"/>
  <c r="Q14" i="4"/>
  <c r="Q15" i="4"/>
  <c r="Q22" i="4"/>
  <c r="M22" i="4" s="1"/>
  <c r="Q10" i="4"/>
  <c r="M10" i="4" s="1"/>
  <c r="T12" i="4"/>
  <c r="T22" i="4"/>
  <c r="O22" i="4"/>
  <c r="O17" i="4"/>
  <c r="O11" i="4"/>
  <c r="O12" i="4"/>
  <c r="O20" i="4"/>
  <c r="M20" i="4" s="1"/>
  <c r="O9" i="4"/>
  <c r="M9" i="4" s="1"/>
  <c r="O14" i="4"/>
  <c r="M14" i="4" s="1"/>
  <c r="O10" i="4"/>
  <c r="O13" i="4"/>
  <c r="M13" i="4" s="1"/>
  <c r="M62" i="4"/>
  <c r="M19" i="4"/>
  <c r="M16" i="4"/>
  <c r="J62" i="4"/>
  <c r="F62" i="4" s="1"/>
  <c r="J38" i="4"/>
  <c r="J23" i="4"/>
  <c r="J32" i="4"/>
  <c r="J39" i="4"/>
  <c r="F39" i="4" s="1"/>
  <c r="J31" i="4"/>
  <c r="F31" i="4" s="1"/>
  <c r="J19" i="4"/>
  <c r="J18" i="4"/>
  <c r="F18" i="4" s="1"/>
  <c r="J16" i="4"/>
  <c r="F16" i="4" s="1"/>
  <c r="H31" i="4"/>
  <c r="H46" i="4"/>
  <c r="F46" i="4" s="1"/>
  <c r="H38" i="4"/>
  <c r="F38" i="4" s="1"/>
  <c r="H23" i="4"/>
  <c r="F23" i="4" s="1"/>
  <c r="H32" i="4"/>
  <c r="F32" i="4" s="1"/>
  <c r="H18" i="4"/>
  <c r="H16" i="4"/>
  <c r="H24" i="4"/>
  <c r="F24" i="4" s="1"/>
  <c r="T38" i="4"/>
  <c r="T13" i="4"/>
  <c r="T10" i="4"/>
  <c r="T14" i="4"/>
  <c r="T53" i="4"/>
  <c r="T49" i="4"/>
  <c r="T37" i="4"/>
  <c r="T47" i="4"/>
  <c r="T36" i="4"/>
  <c r="M26" i="4"/>
  <c r="M53" i="4"/>
  <c r="M49" i="4"/>
  <c r="M37" i="4"/>
  <c r="M47" i="4"/>
  <c r="T15" i="4"/>
  <c r="T17" i="4"/>
  <c r="T11" i="4"/>
  <c r="T34" i="4"/>
  <c r="T27" i="4"/>
  <c r="T32" i="4"/>
  <c r="M18" i="4"/>
  <c r="M39" i="4"/>
  <c r="M28" i="4"/>
  <c r="M38" i="4"/>
  <c r="M23" i="4"/>
  <c r="M27" i="4"/>
  <c r="E50" i="4" l="1"/>
  <c r="E47" i="4"/>
  <c r="E37" i="4"/>
  <c r="E53" i="4"/>
  <c r="E56" i="4"/>
  <c r="E38" i="4"/>
  <c r="E49" i="4"/>
  <c r="BF13" i="4"/>
  <c r="BF22" i="4"/>
  <c r="BF18" i="4"/>
  <c r="AW24" i="4"/>
  <c r="AW26" i="4"/>
  <c r="E26" i="4" s="1"/>
  <c r="AN17" i="4"/>
  <c r="AW51" i="4"/>
  <c r="BF9" i="4"/>
  <c r="AW31" i="4"/>
  <c r="AW19" i="4"/>
  <c r="E19" i="4" s="1"/>
  <c r="AN35" i="4"/>
  <c r="BF15" i="4"/>
  <c r="BF25" i="4"/>
  <c r="BF27" i="4"/>
  <c r="E27" i="4" s="1"/>
  <c r="BF12" i="4"/>
  <c r="AA17" i="4"/>
  <c r="BF10" i="4"/>
  <c r="E10" i="4" s="1"/>
  <c r="AN22" i="4"/>
  <c r="BF14" i="4"/>
  <c r="BF20" i="4"/>
  <c r="BF29" i="4"/>
  <c r="AA13" i="4"/>
  <c r="AA15" i="4"/>
  <c r="AN15" i="4"/>
  <c r="AW16" i="4"/>
  <c r="E16" i="4" s="1"/>
  <c r="AA14" i="4"/>
  <c r="AA11" i="4"/>
  <c r="AN40" i="4"/>
  <c r="AN11" i="4"/>
  <c r="AW23" i="4"/>
  <c r="E23" i="4" s="1"/>
  <c r="BF11" i="4"/>
  <c r="BF17" i="4"/>
  <c r="AA22" i="4"/>
  <c r="E22" i="4" s="1"/>
  <c r="AA21" i="4"/>
  <c r="AN21" i="4"/>
  <c r="AW9" i="4"/>
  <c r="AW39" i="4"/>
  <c r="E39" i="4" s="1"/>
  <c r="AW62" i="4"/>
  <c r="E62" i="4" s="1"/>
  <c r="AW18" i="4"/>
  <c r="E18" i="4" s="1"/>
  <c r="AA25" i="4"/>
  <c r="AN12" i="4"/>
  <c r="AW28" i="4"/>
  <c r="E28" i="4" s="1"/>
  <c r="AA9" i="4"/>
  <c r="AA12" i="4"/>
  <c r="AA20" i="4"/>
  <c r="E20" i="4" s="1"/>
  <c r="F104" i="4"/>
  <c r="F71" i="4"/>
  <c r="F33" i="4"/>
  <c r="F45" i="4"/>
  <c r="F57" i="4"/>
  <c r="F100" i="4"/>
  <c r="F66" i="4"/>
  <c r="F51" i="4"/>
  <c r="F65" i="4"/>
  <c r="F63" i="4"/>
  <c r="T21" i="4"/>
  <c r="T63" i="4"/>
  <c r="T65" i="4"/>
  <c r="T40" i="4"/>
  <c r="T29" i="4"/>
  <c r="T68" i="4"/>
  <c r="T101" i="4"/>
  <c r="T105" i="4"/>
  <c r="T99" i="4"/>
  <c r="T41" i="4"/>
  <c r="T87" i="4"/>
  <c r="T51" i="4"/>
  <c r="T66" i="4"/>
  <c r="T100" i="4"/>
  <c r="T57" i="4"/>
  <c r="T45" i="4"/>
  <c r="T33" i="4"/>
  <c r="T71" i="4"/>
  <c r="T104" i="4"/>
  <c r="M35" i="4"/>
  <c r="E35" i="4" s="1"/>
  <c r="M34" i="4"/>
  <c r="E34" i="4" s="1"/>
  <c r="M21" i="4"/>
  <c r="E21" i="4" s="1"/>
  <c r="M63" i="4"/>
  <c r="M65" i="4"/>
  <c r="M40" i="4"/>
  <c r="E40" i="4" s="1"/>
  <c r="M29" i="4"/>
  <c r="E29" i="4" s="1"/>
  <c r="M68" i="4"/>
  <c r="M101" i="4"/>
  <c r="M105" i="4"/>
  <c r="E105" i="4" s="1"/>
  <c r="M99" i="4"/>
  <c r="E99" i="4" s="1"/>
  <c r="M41" i="4"/>
  <c r="M87" i="4"/>
  <c r="M51" i="4"/>
  <c r="M66" i="4"/>
  <c r="M100" i="4"/>
  <c r="M57" i="4"/>
  <c r="M45" i="4"/>
  <c r="M33" i="4"/>
  <c r="M71" i="4"/>
  <c r="M104" i="4"/>
  <c r="M15" i="4"/>
  <c r="E15" i="4" s="1"/>
  <c r="M46" i="4"/>
  <c r="E46" i="4" s="1"/>
  <c r="M36" i="4"/>
  <c r="E36" i="4" s="1"/>
  <c r="M25" i="4"/>
  <c r="M31" i="4"/>
  <c r="M12" i="4"/>
  <c r="E12" i="4" s="1"/>
  <c r="M32" i="4"/>
  <c r="E32" i="4" s="1"/>
  <c r="M24" i="4"/>
  <c r="E31" i="4" l="1"/>
  <c r="E24" i="4"/>
  <c r="E25" i="4"/>
  <c r="E87" i="4"/>
  <c r="E101" i="4"/>
  <c r="E17" i="4"/>
  <c r="E41" i="4"/>
  <c r="E68" i="4"/>
  <c r="E13" i="4"/>
  <c r="E63" i="4"/>
  <c r="E100" i="4"/>
  <c r="E71" i="4"/>
  <c r="E9" i="4"/>
  <c r="E11" i="4"/>
  <c r="E14" i="4"/>
  <c r="E66" i="4"/>
  <c r="E51" i="4"/>
  <c r="E45" i="4"/>
  <c r="E33" i="4"/>
  <c r="E65" i="4"/>
  <c r="E57" i="4"/>
  <c r="E104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</calcChain>
</file>

<file path=xl/sharedStrings.xml><?xml version="1.0" encoding="utf-8"?>
<sst xmlns="http://schemas.openxmlformats.org/spreadsheetml/2006/main" count="447" uniqueCount="156">
  <si>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</si>
  <si>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</si>
  <si>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</si>
  <si>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</si>
  <si>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</si>
  <si>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</si>
  <si>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>ВС (до 19 лет) 23-28.04.2023 (очки)</t>
  </si>
  <si>
    <t>ВСЕРОССИЙСКИЕ СОРЕВНОВАНИЯ                         22-27.03.2023, г.Краснодар</t>
  </si>
  <si>
    <t>ВСЕРОССИЙСКИЕ СОРЕВНОВАНИЯ                           23-28.04.2023, г.Краснодар</t>
  </si>
  <si>
    <t>ВС (до 19 лет) 18-22.11.2022 (очки)</t>
  </si>
  <si>
    <t>ВСЕРОССИЙСКИЕ СОРЕВНОВАНИЯ                                             18-22.11.2022, г.Краснодар</t>
  </si>
  <si>
    <t>ВС (женщины)                   22-27.03.2023 (очки)</t>
  </si>
  <si>
    <t>ПО РЕЗУЛЬТАТАМ ВЫСТУПЛЕНИЙ НА СПОРТИВНЫХ СОРЕВНОВАНИЯХ 2023 года (каноэ-женщины)</t>
  </si>
  <si>
    <t>Каноэ-юниорки до 19 лет</t>
  </si>
  <si>
    <t>С1 200 м</t>
  </si>
  <si>
    <t>С1 500 м</t>
  </si>
  <si>
    <t>Каноэ-женщины</t>
  </si>
  <si>
    <t>БРАЖНИК, Дарья</t>
  </si>
  <si>
    <t>DSQ</t>
  </si>
  <si>
    <t>Кубок России 18-24.05.2023 (очки)</t>
  </si>
  <si>
    <t>С1 5000 м</t>
  </si>
  <si>
    <t>ЧОБАН, Марина</t>
  </si>
  <si>
    <t>ПРЯХИНА, Полина</t>
  </si>
  <si>
    <t>ХС2 200 м</t>
  </si>
  <si>
    <t>С2 500 м</t>
  </si>
  <si>
    <t>С2 200 м</t>
  </si>
  <si>
    <t>КУБОК РОССИИ | 18-24.05.2023, г.Краснодар</t>
  </si>
  <si>
    <t>N/A</t>
  </si>
  <si>
    <t>Каноэ-юниорки до 24 лет</t>
  </si>
  <si>
    <t>ПЕРВЕНСТВО РОССИИ | 23-30.05.2023, г.Краснодар</t>
  </si>
  <si>
    <t>БРЫКСИНА, Олеся</t>
  </si>
  <si>
    <t>БУТОВА, Василиса</t>
  </si>
  <si>
    <t>C1 200 м</t>
  </si>
  <si>
    <t>ГОЛУБОВСКАЯ, Алиса</t>
  </si>
  <si>
    <t>БУДЫЛИНА, Вероника</t>
  </si>
  <si>
    <t>МИХАЙЛОВА, Ольга</t>
  </si>
  <si>
    <t>Первенство России                   (до 24 лет)             23-30.05.2023 (очки)</t>
  </si>
  <si>
    <t>Первенство России                    (до 19 лет)             23-30.05.2023 (очки)</t>
  </si>
  <si>
    <t>ЧЕМПИОНАТ РОССИИ | 28.06-03.07.2023, г.Москва</t>
  </si>
  <si>
    <t>МИХАЙЛОВА, Полина</t>
  </si>
  <si>
    <t>Чемпионат России                                 28.06- 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</si>
  <si>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</si>
  <si>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</si>
  <si>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С1 марафон</t>
  </si>
  <si>
    <t>НОВОКРЕЩЕНОВА, Ольга</t>
  </si>
  <si>
    <t>ЧЕРЕПАНОВА, Евгения</t>
  </si>
  <si>
    <t>Кубок          Доброй Воли 28.08-03.09.2023 (очки)</t>
  </si>
  <si>
    <t>КУБОК ДОБРОЙ ВОЛИ | 28.08.-03.09.2023, г.Москва</t>
  </si>
  <si>
    <t>С1 3000 м</t>
  </si>
  <si>
    <t>ХС2 500 м</t>
  </si>
  <si>
    <t>ХС4 200 м</t>
  </si>
  <si>
    <t>Кубок          Доброй Воли 28.08-03.09.2023      (очки)</t>
  </si>
  <si>
    <t>КУБОК ДОБРОЙ ВОЛИ |                28.08.-03.09.2023, г.Москва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</si>
  <si>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</si>
  <si>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</si>
  <si>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</si>
  <si>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</si>
  <si>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</si>
  <si>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</si>
  <si>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</si>
  <si>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</si>
  <si>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</si>
  <si>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</si>
  <si>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</si>
  <si>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</si>
  <si>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</si>
  <si>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</si>
  <si>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ГОРБАЧЕВА, Дарья (L)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</si>
  <si>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</si>
  <si>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</si>
  <si>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</si>
  <si>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</si>
  <si>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</si>
  <si>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</si>
  <si>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</si>
  <si>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</si>
  <si>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</si>
  <si>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</si>
  <si>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</si>
  <si>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</si>
  <si>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</si>
  <si>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</si>
  <si>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</si>
  <si>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</si>
  <si>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</si>
  <si>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</si>
  <si>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</si>
  <si>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</si>
  <si>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</si>
  <si>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</si>
  <si>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</si>
  <si>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</si>
  <si>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</si>
  <si>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</si>
  <si>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</si>
  <si>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</si>
  <si>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</si>
  <si>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Первенство России            (до 17 лет)                  24-31.07.2023      (очки)</t>
  </si>
  <si>
    <t>ПЕРВЕНСТВО РОССИИ | 24-31.07.2023, г.Воронеж</t>
  </si>
  <si>
    <t>Каноэ-девушки до 17 лет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</si>
  <si>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</si>
  <si>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</si>
  <si>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</si>
  <si>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</si>
  <si>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</si>
  <si>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</si>
  <si>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</si>
  <si>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</si>
  <si>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</si>
  <si>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</si>
  <si>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</si>
  <si>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</si>
  <si>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</si>
  <si>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</si>
  <si>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</si>
  <si>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</si>
  <si>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</si>
  <si>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</si>
  <si>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</si>
  <si>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</si>
  <si>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</si>
  <si>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</si>
  <si>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</si>
  <si>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ВС                      (до 15 лет)                  24-31.07.2023      (очки)</t>
  </si>
  <si>
    <t>Каноэ-девушки до 15 лет</t>
  </si>
  <si>
    <t>ВСЕРОССИЙСКИЕ СОРЕВНОВАНИЯ |          24-31.07.2023, г.Воронеж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</si>
  <si>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</si>
  <si>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</si>
  <si>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</si>
  <si>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</si>
  <si>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</si>
  <si>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</si>
  <si>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</si>
  <si>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</si>
  <si>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</si>
  <si>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</si>
  <si>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</si>
  <si>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</si>
  <si>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</si>
  <si>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</si>
  <si>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</si>
  <si>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</si>
  <si>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</si>
  <si>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ВС (до 19 лет)                  16-24.09.2023      (очки)</t>
  </si>
  <si>
    <t>ВСЕРОССИЙСКИЕ СОРЕВНОВАНИЯ | 16-24.09.2023, г.Краснодар</t>
  </si>
  <si>
    <t>ШАХОВА, Мария</t>
  </si>
  <si>
    <t>ШЕСТАКОВА, Софья</t>
  </si>
  <si>
    <t>СМЫШЛЯЕВА, Анастасия</t>
  </si>
  <si>
    <t>ВС (до 24 лет)                  16-24.09.2023      (очки)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</si>
  <si>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</si>
  <si>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</si>
  <si>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</si>
  <si>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</si>
  <si>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</si>
  <si>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ВС (женщины)                  24-29.09.2023      (очки)</t>
  </si>
  <si>
    <t>ВС | 24-26.09.2023, г.Краснодар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</si>
</sst>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4" xfId="0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right" inden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33" xfId="0" applyFill="1" applyBorder="1"/>
    <xf numFmtId="0" fontId="1" fillId="3" borderId="24" xfId="0" applyFont="1" applyFill="1" applyBorder="1" applyAlignment="1">
      <alignment horizontal="center"/>
    </xf>
    <xf numFmtId="165" fontId="1" fillId="0" borderId="33" xfId="0" applyNumberFormat="1" applyFont="1" applyFill="1" applyBorder="1" applyAlignment="1">
      <alignment horizontal="right" vertical="center" indent="1"/>
    </xf>
    <xf numFmtId="0" fontId="0" fillId="0" borderId="31" xfId="0" applyFill="1" applyBorder="1"/>
    <xf numFmtId="0" fontId="0" fillId="0" borderId="7" xfId="0" applyBorder="1" applyAlignment="1">
      <alignment horizontal="center"/>
    </xf>
    <xf numFmtId="0" fontId="0" fillId="0" borderId="24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9" xfId="0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right" indent="1"/>
    </xf>
    <xf numFmtId="165" fontId="4" fillId="0" borderId="23" xfId="0" applyNumberFormat="1" applyFont="1" applyFill="1" applyBorder="1" applyAlignment="1">
      <alignment horizontal="right" indent="1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5" fontId="1" fillId="0" borderId="23" xfId="0" applyNumberFormat="1" applyFont="1" applyFill="1" applyBorder="1" applyAlignment="1">
      <alignment horizontal="right" indent="1"/>
    </xf>
    <xf numFmtId="165" fontId="1" fillId="0" borderId="23" xfId="0" applyNumberFormat="1" applyFont="1" applyFill="1" applyBorder="1" applyAlignment="1">
      <alignment horizontal="right" vertical="center" indent="1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5" fillId="0" borderId="0" xfId="0" applyFont="1" applyFill="1"/>
    <xf numFmtId="0" fontId="1" fillId="0" borderId="12" xfId="0" applyFont="1" applyFill="1" applyBorder="1" applyAlignment="1">
      <alignment horizontal="center"/>
    </xf>
    <xf numFmtId="0" fontId="0" fillId="0" borderId="13" xfId="0" applyFill="1" applyBorder="1" applyAlignment="1"/>
    <xf numFmtId="0" fontId="1" fillId="0" borderId="9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4" xfId="0" applyFont="1" applyFill="1" applyBorder="1" applyAlignment="1">
      <alignment horizontal="center"/>
    </xf>
    <xf numFmtId="0" fontId="3" fillId="0" borderId="0" xfId="0" applyFont="1" applyFill="1" applyBorder="1"/>
    <xf numFmtId="165" fontId="1" fillId="0" borderId="37" xfId="0" applyNumberFormat="1" applyFont="1" applyFill="1" applyBorder="1" applyAlignment="1">
      <alignment horizontal="right" vertical="center" indent="1"/>
    </xf>
    <xf numFmtId="0" fontId="0" fillId="0" borderId="38" xfId="0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9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Border="1"/>
    <xf numFmtId="0" fontId="0" fillId="0" borderId="0" xfId="0" applyFont="1" applyFill="1" applyBorder="1"/>
    <xf numFmtId="0" fontId="0" fillId="0" borderId="38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1" fillId="0" borderId="4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9" xfId="0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right" indent="1"/>
    </xf>
    <xf numFmtId="165" fontId="1" fillId="3" borderId="23" xfId="0" applyNumberFormat="1" applyFont="1" applyFill="1" applyBorder="1" applyAlignment="1">
      <alignment horizontal="right" indent="1"/>
    </xf>
    <xf numFmtId="0" fontId="0" fillId="3" borderId="0" xfId="0" applyFill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165" fontId="1" fillId="3" borderId="23" xfId="0" applyNumberFormat="1" applyFont="1" applyFill="1" applyBorder="1" applyAlignment="1">
      <alignment horizontal="right" vertical="center" indent="1"/>
    </xf>
    <xf numFmtId="0" fontId="0" fillId="0" borderId="38" xfId="0" applyFont="1" applyFill="1" applyBorder="1" applyAlignment="1">
      <alignment horizontal="center"/>
    </xf>
    <xf numFmtId="165" fontId="4" fillId="3" borderId="23" xfId="0" applyNumberFormat="1" applyFont="1" applyFill="1" applyBorder="1" applyAlignment="1">
      <alignment horizontal="right" indent="1"/>
    </xf>
    <xf numFmtId="165" fontId="1" fillId="3" borderId="37" xfId="0" applyNumberFormat="1" applyFont="1" applyFill="1" applyBorder="1" applyAlignment="1">
      <alignment horizontal="right" vertical="center" inden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3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298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1640625" defaultRowHeight="14.5" x14ac:dyDescent="0.35"/>
  <cols>
    <col min="1" max="1" width="5.7265625" style="66" customWidth="1"/>
    <col min="2" max="2" width="5.7265625" style="82" customWidth="1"/>
    <col min="3" max="3" width="27.7265625" style="2" customWidth="1"/>
    <col min="4" max="4" width="11.7265625" style="2" customWidth="1"/>
    <col min="5" max="5" width="11.7265625" style="3" customWidth="1"/>
    <col min="6" max="6" width="14.7265625" style="3" customWidth="1"/>
    <col min="7" max="12" width="6.7265625" style="3" customWidth="1"/>
    <col min="13" max="13" width="14.7265625" style="3" customWidth="1"/>
    <col min="14" max="19" width="6.7265625" style="3" customWidth="1"/>
    <col min="20" max="20" width="14.7265625" style="3" customWidth="1"/>
    <col min="21" max="26" width="6.7265625" style="3" customWidth="1"/>
    <col min="27" max="27" width="14.7265625" style="2" customWidth="1"/>
    <col min="28" max="28" width="6.7265625" style="10" customWidth="1"/>
    <col min="29" max="29" width="6.7265625" style="2" customWidth="1"/>
    <col min="30" max="30" width="6.7265625" style="10" customWidth="1"/>
    <col min="31" max="31" width="6.7265625" style="2" customWidth="1"/>
    <col min="32" max="32" width="6.7265625" style="10" customWidth="1"/>
    <col min="33" max="33" width="6.7265625" style="2" customWidth="1"/>
    <col min="34" max="34" width="6.7265625" style="4" customWidth="1"/>
    <col min="35" max="35" width="6.7265625" style="1" customWidth="1"/>
    <col min="36" max="36" width="6.7265625" style="4" customWidth="1"/>
    <col min="37" max="37" width="6.7265625" style="1" customWidth="1"/>
    <col min="38" max="38" width="6.7265625" style="4" customWidth="1"/>
    <col min="39" max="39" width="6.7265625" style="1" customWidth="1"/>
    <col min="40" max="40" width="14.7265625" style="2" customWidth="1"/>
    <col min="41" max="41" width="6.7265625" style="4" customWidth="1"/>
    <col min="42" max="42" width="6.7265625" style="1" customWidth="1"/>
    <col min="43" max="43" width="6.7265625" style="4" customWidth="1"/>
    <col min="44" max="44" width="6.7265625" style="1" customWidth="1"/>
    <col min="45" max="45" width="6.7265625" style="4" customWidth="1"/>
    <col min="46" max="46" width="6.7265625" style="1" customWidth="1"/>
    <col min="47" max="47" width="6.7265625" style="4" customWidth="1"/>
    <col min="48" max="48" width="6.7265625" style="1" customWidth="1"/>
    <col min="49" max="49" width="14.7265625" style="2" customWidth="1"/>
    <col min="50" max="50" width="6.7265625" style="4" customWidth="1"/>
    <col min="51" max="51" width="6.7265625" style="1" customWidth="1"/>
    <col min="52" max="52" width="6.7265625" style="4" customWidth="1"/>
    <col min="53" max="53" width="6.7265625" style="1" customWidth="1"/>
    <col min="54" max="54" width="6.7265625" style="4" customWidth="1"/>
    <col min="55" max="55" width="6.7265625" style="1" customWidth="1"/>
    <col min="56" max="57" width="6.7265625" customWidth="1"/>
    <col min="58" max="58" width="14.7265625" style="2" customWidth="1"/>
    <col min="59" max="59" width="6.7265625" style="4" customWidth="1"/>
    <col min="60" max="60" width="6.7265625" style="1" customWidth="1"/>
    <col min="61" max="61" width="6.7265625" style="4" customWidth="1"/>
    <col min="62" max="62" width="6.7265625" style="1" customWidth="1"/>
    <col min="63" max="63" width="6.7265625" style="4" customWidth="1"/>
    <col min="64" max="64" width="6.7265625" style="1" customWidth="1"/>
    <col min="65" max="65" width="6.7265625" style="4" customWidth="1"/>
    <col min="66" max="66" width="6.7265625" style="1" customWidth="1"/>
    <col min="67" max="67" width="6.7265625" style="4" customWidth="1"/>
    <col min="68" max="68" width="6.7265625" style="1" customWidth="1"/>
    <col min="69" max="69" width="14.7265625" style="2" customWidth="1"/>
    <col min="70" max="70" width="6.7265625" style="72" customWidth="1"/>
    <col min="71" max="71" width="6.7265625" style="66" customWidth="1"/>
    <col min="72" max="72" width="6.7265625" style="72" customWidth="1"/>
    <col min="73" max="73" width="6.7265625" style="66" customWidth="1"/>
    <col min="74" max="74" width="14.7265625" style="2" customWidth="1"/>
    <col min="75" max="92" width="6.7265625" style="2" customWidth="1"/>
    <col min="93" max="93" width="14.7265625" style="2" customWidth="1"/>
    <col min="94" max="94" width="6.7265625" style="72" customWidth="1"/>
    <col min="95" max="95" width="6.7265625" style="66" customWidth="1"/>
    <col min="96" max="96" width="6.7265625" style="72" customWidth="1"/>
    <col min="97" max="97" width="6.7265625" style="66" customWidth="1"/>
    <col min="98" max="98" width="14.7265625" style="2" customWidth="1"/>
    <col min="99" max="99" width="6.7265625" style="72" customWidth="1"/>
    <col min="100" max="100" width="6.7265625" style="66" customWidth="1"/>
    <col min="101" max="101" width="6.7265625" style="72" customWidth="1"/>
    <col min="102" max="102" width="6.7265625" style="66" customWidth="1"/>
    <col min="103" max="103" width="6.7265625" style="72" customWidth="1"/>
    <col min="104" max="104" width="6.7265625" style="66" customWidth="1"/>
    <col min="105" max="105" width="6.7265625" style="72" customWidth="1"/>
    <col min="106" max="106" width="6.7265625" style="66" customWidth="1"/>
    <col min="107" max="107" width="6.7265625" style="72" customWidth="1"/>
    <col min="108" max="108" width="6.7265625" style="66" customWidth="1"/>
    <col min="109" max="109" width="6.7265625" style="72" customWidth="1"/>
    <col min="110" max="110" width="6.7265625" style="66" customWidth="1"/>
    <col min="111" max="111" width="14.7265625" style="2" customWidth="1"/>
    <col min="112" max="112" width="6.7265625" style="72" customWidth="1"/>
    <col min="113" max="113" width="6.7265625" style="66" customWidth="1"/>
    <col min="114" max="114" width="6.7265625" style="72" customWidth="1"/>
    <col min="115" max="115" width="6.7265625" style="66" customWidth="1"/>
    <col min="116" max="116" width="6.7265625" style="72" customWidth="1"/>
    <col min="117" max="117" width="6.7265625" style="66" customWidth="1"/>
    <col min="118" max="118" width="6.7265625" style="72" customWidth="1"/>
    <col min="119" max="119" width="6.7265625" style="66" customWidth="1"/>
    <col min="120" max="120" width="14.7265625" style="2" customWidth="1"/>
    <col min="121" max="121" width="6.7265625" style="72" customWidth="1"/>
    <col min="122" max="122" width="6.7265625" style="66" customWidth="1"/>
    <col min="123" max="123" width="6.7265625" style="72" customWidth="1"/>
    <col min="124" max="124" width="6.7265625" style="66" customWidth="1"/>
    <col min="125" max="125" width="6.7265625" style="72" customWidth="1"/>
    <col min="126" max="126" width="6.7265625" style="66" customWidth="1"/>
    <col min="127" max="127" width="14.7265625" style="2" customWidth="1"/>
    <col min="128" max="128" width="6.7265625" style="72" customWidth="1"/>
    <col min="129" max="129" width="6.7265625" style="66" customWidth="1"/>
    <col min="130" max="130" width="6.7265625" style="72" customWidth="1"/>
    <col min="131" max="131" width="6.7265625" style="66" customWidth="1"/>
    <col min="132" max="132" width="6.7265625" style="72" customWidth="1"/>
    <col min="133" max="133" width="6.7265625" style="66" customWidth="1"/>
    <col min="134" max="134" width="6.7265625" style="72" customWidth="1"/>
    <col min="135" max="135" width="6.7265625" style="66" customWidth="1"/>
    <col min="136" max="136" width="14.7265625" style="2" customWidth="1"/>
    <col min="137" max="137" width="6.7265625" style="72" customWidth="1"/>
    <col min="138" max="138" width="6.7265625" style="66" customWidth="1"/>
    <col min="139" max="139" width="6.7265625" style="72" customWidth="1"/>
    <col min="140" max="140" width="6.7265625" style="66" customWidth="1"/>
    <col min="141" max="141" width="6.7265625" style="72" customWidth="1"/>
    <col min="142" max="142" width="6.7265625" style="66" customWidth="1"/>
    <col min="143" max="143" width="6.7265625" style="72" customWidth="1"/>
    <col min="144" max="144" width="6.7265625" style="66" customWidth="1"/>
    <col min="145" max="145" width="14.7265625" style="2" customWidth="1"/>
    <col min="146" max="146" width="6.7265625" style="67" customWidth="1"/>
    <col min="147" max="147" width="6.7265625" style="66" customWidth="1"/>
    <col min="148" max="148" width="6.7265625" style="72" customWidth="1"/>
    <col min="149" max="149" width="6.7265625" style="66" customWidth="1"/>
  </cols>
  <sheetData>
    <row r="1" spans="1:149" ht="18.5" x14ac:dyDescent="0.45">
      <c r="C1" s="83" t="s">
        <v>3</v>
      </c>
      <c r="BW1" s="72"/>
      <c r="BX1" s="66"/>
      <c r="BY1" s="72"/>
      <c r="BZ1" s="66"/>
      <c r="CA1" s="72"/>
      <c r="CB1" s="66"/>
      <c r="CC1" s="72"/>
      <c r="CD1" s="66"/>
      <c r="CE1" s="72"/>
      <c r="CF1" s="66"/>
      <c r="CG1" s="72"/>
      <c r="CH1" s="66"/>
      <c r="CI1" s="72"/>
      <c r="CJ1" s="66"/>
      <c r="CK1" s="72"/>
      <c r="CL1" s="66"/>
      <c r="CM1" s="72"/>
      <c r="CN1" s="66"/>
    </row>
    <row r="2" spans="1:149" ht="18.5" x14ac:dyDescent="0.45">
      <c r="C2" s="83" t="s">
        <v>12</v>
      </c>
      <c r="BW2" s="72"/>
      <c r="BX2" s="66"/>
      <c r="BY2" s="72"/>
      <c r="BZ2" s="66"/>
      <c r="CA2" s="72"/>
      <c r="CB2" s="66"/>
      <c r="CC2" s="72"/>
      <c r="CD2" s="66"/>
      <c r="CE2" s="72"/>
      <c r="CF2" s="66"/>
      <c r="CG2" s="72"/>
      <c r="CH2" s="66"/>
      <c r="CI2" s="72"/>
      <c r="CJ2" s="66"/>
      <c r="CK2" s="72"/>
      <c r="CL2" s="66"/>
      <c r="CM2" s="72"/>
      <c r="CN2" s="66"/>
    </row>
    <row r="3" spans="1:149" ht="15" thickBot="1" x14ac:dyDescent="0.4">
      <c r="BW3" s="72"/>
      <c r="BX3" s="66"/>
      <c r="BY3" s="72"/>
      <c r="BZ3" s="66"/>
      <c r="CA3" s="72"/>
      <c r="CB3" s="66"/>
      <c r="CC3" s="72"/>
      <c r="CD3" s="66"/>
      <c r="CE3" s="72"/>
      <c r="CF3" s="66"/>
      <c r="CG3" s="72"/>
      <c r="CH3" s="66"/>
      <c r="CI3" s="72"/>
      <c r="CJ3" s="66"/>
      <c r="CK3" s="72"/>
      <c r="CL3" s="66"/>
      <c r="CM3" s="72"/>
      <c r="CN3" s="66"/>
    </row>
    <row r="4" spans="1:149" ht="15.75" customHeight="1" thickBot="1" x14ac:dyDescent="0.4">
      <c r="A4" s="84"/>
      <c r="B4" s="85"/>
      <c r="C4" s="181" t="s">
        <v>0</v>
      </c>
      <c r="D4" s="184" t="s">
        <v>1</v>
      </c>
      <c r="E4" s="187" t="s">
        <v>2</v>
      </c>
      <c r="F4" s="189" t="s">
        <v>9</v>
      </c>
      <c r="G4" s="191" t="s">
        <v>10</v>
      </c>
      <c r="H4" s="192"/>
      <c r="I4" s="192"/>
      <c r="J4" s="192"/>
      <c r="K4" s="192"/>
      <c r="L4" s="193"/>
      <c r="M4" s="189" t="s">
        <v>11</v>
      </c>
      <c r="N4" s="191" t="s">
        <v>7</v>
      </c>
      <c r="O4" s="192"/>
      <c r="P4" s="192"/>
      <c r="Q4" s="192"/>
      <c r="R4" s="192"/>
      <c r="S4" s="201"/>
      <c r="T4" s="189" t="s">
        <v>6</v>
      </c>
      <c r="U4" s="191" t="s">
        <v>8</v>
      </c>
      <c r="V4" s="192"/>
      <c r="W4" s="192"/>
      <c r="X4" s="192"/>
      <c r="Y4" s="192"/>
      <c r="Z4" s="201"/>
      <c r="AA4" s="205" t="s">
        <v>19</v>
      </c>
      <c r="AB4" s="197" t="s">
        <v>26</v>
      </c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56" t="s">
        <v>36</v>
      </c>
      <c r="AO4" s="175" t="s">
        <v>29</v>
      </c>
      <c r="AP4" s="175"/>
      <c r="AQ4" s="175"/>
      <c r="AR4" s="175"/>
      <c r="AS4" s="175"/>
      <c r="AT4" s="175"/>
      <c r="AU4" s="175"/>
      <c r="AV4" s="176"/>
      <c r="AW4" s="156" t="s">
        <v>37</v>
      </c>
      <c r="AX4" s="175" t="s">
        <v>29</v>
      </c>
      <c r="AY4" s="175"/>
      <c r="AZ4" s="175"/>
      <c r="BA4" s="175"/>
      <c r="BB4" s="175"/>
      <c r="BC4" s="175"/>
      <c r="BD4" s="175"/>
      <c r="BE4" s="176"/>
      <c r="BF4" s="156" t="s">
        <v>40</v>
      </c>
      <c r="BG4" s="213" t="s">
        <v>38</v>
      </c>
      <c r="BH4" s="214"/>
      <c r="BI4" s="214"/>
      <c r="BJ4" s="214"/>
      <c r="BK4" s="214"/>
      <c r="BL4" s="214"/>
      <c r="BM4" s="214"/>
      <c r="BN4" s="214"/>
      <c r="BO4" s="214"/>
      <c r="BP4" s="214"/>
      <c r="BQ4" s="156" t="s">
        <v>41</v>
      </c>
      <c r="BR4" s="168" t="s">
        <v>42</v>
      </c>
      <c r="BS4" s="158"/>
      <c r="BT4" s="158"/>
      <c r="BU4" s="158"/>
      <c r="BV4" s="156" t="s">
        <v>46</v>
      </c>
      <c r="BW4" s="168" t="s">
        <v>47</v>
      </c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6" t="s">
        <v>51</v>
      </c>
      <c r="CP4" s="168" t="s">
        <v>52</v>
      </c>
      <c r="CQ4" s="158"/>
      <c r="CR4" s="158"/>
      <c r="CS4" s="158"/>
      <c r="CT4" s="156" t="s">
        <v>51</v>
      </c>
      <c r="CU4" s="168" t="s">
        <v>47</v>
      </c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6" t="s">
        <v>97</v>
      </c>
      <c r="DH4" s="168" t="s">
        <v>98</v>
      </c>
      <c r="DI4" s="158"/>
      <c r="DJ4" s="158"/>
      <c r="DK4" s="158"/>
      <c r="DL4" s="158"/>
      <c r="DM4" s="158"/>
      <c r="DN4" s="158"/>
      <c r="DO4" s="158"/>
      <c r="DP4" s="156" t="s">
        <v>123</v>
      </c>
      <c r="DQ4" s="168" t="s">
        <v>125</v>
      </c>
      <c r="DR4" s="158"/>
      <c r="DS4" s="158"/>
      <c r="DT4" s="158"/>
      <c r="DU4" s="158"/>
      <c r="DV4" s="158"/>
      <c r="DW4" s="156" t="s">
        <v>143</v>
      </c>
      <c r="DX4" s="168" t="s">
        <v>144</v>
      </c>
      <c r="DY4" s="158"/>
      <c r="DZ4" s="158"/>
      <c r="EA4" s="158"/>
      <c r="EB4" s="158"/>
      <c r="EC4" s="158"/>
      <c r="ED4" s="158"/>
      <c r="EE4" s="158"/>
      <c r="EF4" s="156" t="s">
        <v>148</v>
      </c>
      <c r="EG4" s="168" t="s">
        <v>144</v>
      </c>
      <c r="EH4" s="158"/>
      <c r="EI4" s="158"/>
      <c r="EJ4" s="158"/>
      <c r="EK4" s="158"/>
      <c r="EL4" s="158"/>
      <c r="EM4" s="158"/>
      <c r="EN4" s="158"/>
      <c r="EO4" s="156" t="s">
        <v>154</v>
      </c>
      <c r="EP4" s="158" t="s">
        <v>155</v>
      </c>
      <c r="EQ4" s="158"/>
      <c r="ER4" s="158"/>
      <c r="ES4" s="159"/>
    </row>
    <row r="5" spans="1:149" ht="15" thickBot="1" x14ac:dyDescent="0.4">
      <c r="A5" s="86"/>
      <c r="B5" s="87"/>
      <c r="C5" s="182"/>
      <c r="D5" s="185"/>
      <c r="E5" s="187"/>
      <c r="F5" s="190"/>
      <c r="G5" s="194"/>
      <c r="H5" s="195"/>
      <c r="I5" s="195"/>
      <c r="J5" s="195"/>
      <c r="K5" s="195"/>
      <c r="L5" s="196"/>
      <c r="M5" s="190"/>
      <c r="N5" s="194"/>
      <c r="O5" s="195"/>
      <c r="P5" s="195"/>
      <c r="Q5" s="195"/>
      <c r="R5" s="195"/>
      <c r="S5" s="200"/>
      <c r="T5" s="190"/>
      <c r="U5" s="194"/>
      <c r="V5" s="195"/>
      <c r="W5" s="195"/>
      <c r="X5" s="195"/>
      <c r="Y5" s="195"/>
      <c r="Z5" s="200"/>
      <c r="AA5" s="206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57"/>
      <c r="AO5" s="177"/>
      <c r="AP5" s="177"/>
      <c r="AQ5" s="177"/>
      <c r="AR5" s="177"/>
      <c r="AS5" s="177"/>
      <c r="AT5" s="177"/>
      <c r="AU5" s="177"/>
      <c r="AV5" s="178"/>
      <c r="AW5" s="157"/>
      <c r="AX5" s="177"/>
      <c r="AY5" s="177"/>
      <c r="AZ5" s="177"/>
      <c r="BA5" s="177"/>
      <c r="BB5" s="177"/>
      <c r="BC5" s="177"/>
      <c r="BD5" s="177"/>
      <c r="BE5" s="178"/>
      <c r="BF5" s="157"/>
      <c r="BG5" s="215"/>
      <c r="BH5" s="216"/>
      <c r="BI5" s="216"/>
      <c r="BJ5" s="216"/>
      <c r="BK5" s="216"/>
      <c r="BL5" s="216"/>
      <c r="BM5" s="216"/>
      <c r="BN5" s="216"/>
      <c r="BO5" s="216"/>
      <c r="BP5" s="216"/>
      <c r="BQ5" s="157"/>
      <c r="BR5" s="169"/>
      <c r="BS5" s="160"/>
      <c r="BT5" s="160"/>
      <c r="BU5" s="160"/>
      <c r="BV5" s="157"/>
      <c r="BW5" s="169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57"/>
      <c r="CP5" s="169"/>
      <c r="CQ5" s="160"/>
      <c r="CR5" s="160"/>
      <c r="CS5" s="160"/>
      <c r="CT5" s="157"/>
      <c r="CU5" s="169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57"/>
      <c r="DH5" s="169"/>
      <c r="DI5" s="160"/>
      <c r="DJ5" s="160"/>
      <c r="DK5" s="160"/>
      <c r="DL5" s="160"/>
      <c r="DM5" s="160"/>
      <c r="DN5" s="160"/>
      <c r="DO5" s="160"/>
      <c r="DP5" s="157"/>
      <c r="DQ5" s="169"/>
      <c r="DR5" s="160"/>
      <c r="DS5" s="160"/>
      <c r="DT5" s="160"/>
      <c r="DU5" s="160"/>
      <c r="DV5" s="160"/>
      <c r="DW5" s="157"/>
      <c r="DX5" s="169"/>
      <c r="DY5" s="160"/>
      <c r="DZ5" s="160"/>
      <c r="EA5" s="160"/>
      <c r="EB5" s="160"/>
      <c r="EC5" s="160"/>
      <c r="ED5" s="160"/>
      <c r="EE5" s="160"/>
      <c r="EF5" s="157"/>
      <c r="EG5" s="169"/>
      <c r="EH5" s="160"/>
      <c r="EI5" s="160"/>
      <c r="EJ5" s="160"/>
      <c r="EK5" s="160"/>
      <c r="EL5" s="160"/>
      <c r="EM5" s="160"/>
      <c r="EN5" s="160"/>
      <c r="EO5" s="157"/>
      <c r="EP5" s="160"/>
      <c r="EQ5" s="160"/>
      <c r="ER5" s="160"/>
      <c r="ES5" s="161"/>
    </row>
    <row r="6" spans="1:149" ht="15.75" customHeight="1" thickBot="1" x14ac:dyDescent="0.4">
      <c r="A6" s="86"/>
      <c r="B6" s="87"/>
      <c r="C6" s="182"/>
      <c r="D6" s="185"/>
      <c r="E6" s="187"/>
      <c r="F6" s="190"/>
      <c r="G6" s="194" t="s">
        <v>13</v>
      </c>
      <c r="H6" s="195"/>
      <c r="I6" s="195"/>
      <c r="J6" s="195"/>
      <c r="K6" s="195"/>
      <c r="L6" s="196"/>
      <c r="M6" s="190"/>
      <c r="N6" s="194" t="s">
        <v>16</v>
      </c>
      <c r="O6" s="195"/>
      <c r="P6" s="195"/>
      <c r="Q6" s="195"/>
      <c r="R6" s="195"/>
      <c r="S6" s="200"/>
      <c r="T6" s="190"/>
      <c r="U6" s="194" t="s">
        <v>13</v>
      </c>
      <c r="V6" s="195"/>
      <c r="W6" s="195"/>
      <c r="X6" s="195"/>
      <c r="Y6" s="195"/>
      <c r="Z6" s="200"/>
      <c r="AA6" s="206"/>
      <c r="AB6" s="199" t="s">
        <v>16</v>
      </c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57"/>
      <c r="AO6" s="174" t="s">
        <v>28</v>
      </c>
      <c r="AP6" s="174"/>
      <c r="AQ6" s="174"/>
      <c r="AR6" s="174"/>
      <c r="AS6" s="174"/>
      <c r="AT6" s="174"/>
      <c r="AU6" s="174"/>
      <c r="AV6" s="179"/>
      <c r="AW6" s="157"/>
      <c r="AX6" s="174" t="s">
        <v>13</v>
      </c>
      <c r="AY6" s="174"/>
      <c r="AZ6" s="174"/>
      <c r="BA6" s="174"/>
      <c r="BB6" s="174"/>
      <c r="BC6" s="174"/>
      <c r="BD6" s="174"/>
      <c r="BE6" s="179"/>
      <c r="BF6" s="157"/>
      <c r="BG6" s="217" t="s">
        <v>16</v>
      </c>
      <c r="BH6" s="204"/>
      <c r="BI6" s="204"/>
      <c r="BJ6" s="204"/>
      <c r="BK6" s="204"/>
      <c r="BL6" s="204"/>
      <c r="BM6" s="204"/>
      <c r="BN6" s="204"/>
      <c r="BO6" s="204"/>
      <c r="BP6" s="204"/>
      <c r="BQ6" s="157"/>
      <c r="BR6" s="170" t="s">
        <v>16</v>
      </c>
      <c r="BS6" s="162"/>
      <c r="BT6" s="162"/>
      <c r="BU6" s="162"/>
      <c r="BV6" s="157"/>
      <c r="BW6" s="170" t="s">
        <v>16</v>
      </c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57"/>
      <c r="CP6" s="170" t="s">
        <v>28</v>
      </c>
      <c r="CQ6" s="162"/>
      <c r="CR6" s="162"/>
      <c r="CS6" s="162"/>
      <c r="CT6" s="157"/>
      <c r="CU6" s="170" t="s">
        <v>13</v>
      </c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57"/>
      <c r="DH6" s="170" t="s">
        <v>99</v>
      </c>
      <c r="DI6" s="162"/>
      <c r="DJ6" s="162"/>
      <c r="DK6" s="162"/>
      <c r="DL6" s="162"/>
      <c r="DM6" s="162"/>
      <c r="DN6" s="162"/>
      <c r="DO6" s="162"/>
      <c r="DP6" s="157"/>
      <c r="DQ6" s="170" t="s">
        <v>124</v>
      </c>
      <c r="DR6" s="162"/>
      <c r="DS6" s="162"/>
      <c r="DT6" s="162"/>
      <c r="DU6" s="162"/>
      <c r="DV6" s="162"/>
      <c r="DW6" s="157"/>
      <c r="DX6" s="170" t="s">
        <v>13</v>
      </c>
      <c r="DY6" s="162"/>
      <c r="DZ6" s="162"/>
      <c r="EA6" s="162"/>
      <c r="EB6" s="162"/>
      <c r="EC6" s="162"/>
      <c r="ED6" s="162"/>
      <c r="EE6" s="162"/>
      <c r="EF6" s="157"/>
      <c r="EG6" s="170" t="s">
        <v>28</v>
      </c>
      <c r="EH6" s="162"/>
      <c r="EI6" s="162"/>
      <c r="EJ6" s="162"/>
      <c r="EK6" s="162"/>
      <c r="EL6" s="162"/>
      <c r="EM6" s="162"/>
      <c r="EN6" s="162"/>
      <c r="EO6" s="157"/>
      <c r="EP6" s="162" t="s">
        <v>16</v>
      </c>
      <c r="EQ6" s="162"/>
      <c r="ER6" s="162"/>
      <c r="ES6" s="163"/>
    </row>
    <row r="7" spans="1:149" ht="15.75" customHeight="1" thickBot="1" x14ac:dyDescent="0.4">
      <c r="A7" s="86"/>
      <c r="B7" s="87"/>
      <c r="C7" s="182"/>
      <c r="D7" s="185"/>
      <c r="E7" s="187"/>
      <c r="F7" s="190"/>
      <c r="G7" s="194" t="s">
        <v>14</v>
      </c>
      <c r="H7" s="195"/>
      <c r="I7" s="195" t="s">
        <v>15</v>
      </c>
      <c r="J7" s="195"/>
      <c r="K7" s="195"/>
      <c r="L7" s="196"/>
      <c r="M7" s="190"/>
      <c r="N7" s="194" t="s">
        <v>14</v>
      </c>
      <c r="O7" s="195"/>
      <c r="P7" s="195" t="s">
        <v>15</v>
      </c>
      <c r="Q7" s="195"/>
      <c r="R7" s="195"/>
      <c r="S7" s="200"/>
      <c r="T7" s="190"/>
      <c r="U7" s="194" t="s">
        <v>15</v>
      </c>
      <c r="V7" s="195"/>
      <c r="W7" s="195" t="s">
        <v>14</v>
      </c>
      <c r="X7" s="195"/>
      <c r="Y7" s="195"/>
      <c r="Z7" s="200"/>
      <c r="AA7" s="207"/>
      <c r="AB7" s="198" t="s">
        <v>20</v>
      </c>
      <c r="AC7" s="209"/>
      <c r="AD7" s="210" t="s">
        <v>23</v>
      </c>
      <c r="AE7" s="209"/>
      <c r="AF7" s="211" t="s">
        <v>14</v>
      </c>
      <c r="AG7" s="212"/>
      <c r="AH7" s="164" t="s">
        <v>24</v>
      </c>
      <c r="AI7" s="165"/>
      <c r="AJ7" s="202" t="s">
        <v>15</v>
      </c>
      <c r="AK7" s="203"/>
      <c r="AL7" s="204" t="s">
        <v>25</v>
      </c>
      <c r="AM7" s="204"/>
      <c r="AN7" s="157"/>
      <c r="AO7" s="174" t="s">
        <v>15</v>
      </c>
      <c r="AP7" s="174"/>
      <c r="AQ7" s="166" t="s">
        <v>14</v>
      </c>
      <c r="AR7" s="166"/>
      <c r="AS7" s="174" t="s">
        <v>25</v>
      </c>
      <c r="AT7" s="174"/>
      <c r="AU7" s="164" t="s">
        <v>24</v>
      </c>
      <c r="AV7" s="180"/>
      <c r="AW7" s="157"/>
      <c r="AX7" s="174" t="s">
        <v>15</v>
      </c>
      <c r="AY7" s="174"/>
      <c r="AZ7" s="166" t="s">
        <v>32</v>
      </c>
      <c r="BA7" s="166"/>
      <c r="BB7" s="173" t="s">
        <v>25</v>
      </c>
      <c r="BC7" s="173"/>
      <c r="BD7" s="166" t="s">
        <v>24</v>
      </c>
      <c r="BE7" s="164"/>
      <c r="BF7" s="157"/>
      <c r="BG7" s="166" t="s">
        <v>14</v>
      </c>
      <c r="BH7" s="166"/>
      <c r="BI7" s="166" t="s">
        <v>24</v>
      </c>
      <c r="BJ7" s="166"/>
      <c r="BK7" s="173" t="s">
        <v>15</v>
      </c>
      <c r="BL7" s="173"/>
      <c r="BM7" s="173" t="s">
        <v>25</v>
      </c>
      <c r="BN7" s="171"/>
      <c r="BO7" s="173" t="s">
        <v>20</v>
      </c>
      <c r="BP7" s="171"/>
      <c r="BQ7" s="157"/>
      <c r="BR7" s="173" t="s">
        <v>43</v>
      </c>
      <c r="BS7" s="173"/>
      <c r="BT7" s="173"/>
      <c r="BU7" s="171"/>
      <c r="BV7" s="157"/>
      <c r="BW7" s="166" t="s">
        <v>14</v>
      </c>
      <c r="BX7" s="166"/>
      <c r="BY7" s="173" t="s">
        <v>15</v>
      </c>
      <c r="BZ7" s="173"/>
      <c r="CA7" s="173" t="s">
        <v>48</v>
      </c>
      <c r="CB7" s="173"/>
      <c r="CC7" s="172" t="s">
        <v>20</v>
      </c>
      <c r="CD7" s="173"/>
      <c r="CE7" s="173" t="s">
        <v>25</v>
      </c>
      <c r="CF7" s="173"/>
      <c r="CG7" s="165" t="s">
        <v>24</v>
      </c>
      <c r="CH7" s="166"/>
      <c r="CI7" s="173" t="s">
        <v>23</v>
      </c>
      <c r="CJ7" s="173"/>
      <c r="CK7" s="172" t="s">
        <v>49</v>
      </c>
      <c r="CL7" s="173"/>
      <c r="CM7" s="173" t="s">
        <v>50</v>
      </c>
      <c r="CN7" s="173"/>
      <c r="CO7" s="157"/>
      <c r="CP7" s="166" t="s">
        <v>14</v>
      </c>
      <c r="CQ7" s="166"/>
      <c r="CR7" s="172" t="s">
        <v>15</v>
      </c>
      <c r="CS7" s="171"/>
      <c r="CT7" s="157"/>
      <c r="CU7" s="166" t="s">
        <v>14</v>
      </c>
      <c r="CV7" s="166"/>
      <c r="CW7" s="173" t="s">
        <v>15</v>
      </c>
      <c r="CX7" s="173"/>
      <c r="CY7" s="173" t="s">
        <v>25</v>
      </c>
      <c r="CZ7" s="173"/>
      <c r="DA7" s="165" t="s">
        <v>24</v>
      </c>
      <c r="DB7" s="166"/>
      <c r="DC7" s="173" t="s">
        <v>23</v>
      </c>
      <c r="DD7" s="173"/>
      <c r="DE7" s="172" t="s">
        <v>49</v>
      </c>
      <c r="DF7" s="171"/>
      <c r="DG7" s="157"/>
      <c r="DH7" s="166" t="s">
        <v>14</v>
      </c>
      <c r="DI7" s="166"/>
      <c r="DJ7" s="173" t="s">
        <v>15</v>
      </c>
      <c r="DK7" s="173"/>
      <c r="DL7" s="173" t="s">
        <v>25</v>
      </c>
      <c r="DM7" s="173"/>
      <c r="DN7" s="166" t="s">
        <v>24</v>
      </c>
      <c r="DO7" s="164"/>
      <c r="DP7" s="157"/>
      <c r="DQ7" s="166" t="s">
        <v>14</v>
      </c>
      <c r="DR7" s="166"/>
      <c r="DS7" s="171" t="s">
        <v>15</v>
      </c>
      <c r="DT7" s="172"/>
      <c r="DU7" s="166" t="s">
        <v>24</v>
      </c>
      <c r="DV7" s="164"/>
      <c r="DW7" s="157"/>
      <c r="DX7" s="166" t="s">
        <v>14</v>
      </c>
      <c r="DY7" s="166"/>
      <c r="DZ7" s="173" t="s">
        <v>15</v>
      </c>
      <c r="EA7" s="173"/>
      <c r="EB7" s="173" t="s">
        <v>25</v>
      </c>
      <c r="EC7" s="173"/>
      <c r="ED7" s="166" t="s">
        <v>24</v>
      </c>
      <c r="EE7" s="164"/>
      <c r="EF7" s="157"/>
      <c r="EG7" s="166" t="s">
        <v>14</v>
      </c>
      <c r="EH7" s="166"/>
      <c r="EI7" s="173" t="s">
        <v>15</v>
      </c>
      <c r="EJ7" s="173"/>
      <c r="EK7" s="173" t="s">
        <v>25</v>
      </c>
      <c r="EL7" s="173"/>
      <c r="EM7" s="166" t="s">
        <v>24</v>
      </c>
      <c r="EN7" s="164"/>
      <c r="EO7" s="157"/>
      <c r="EP7" s="164" t="s">
        <v>14</v>
      </c>
      <c r="EQ7" s="165"/>
      <c r="ER7" s="166" t="s">
        <v>24</v>
      </c>
      <c r="ES7" s="167"/>
    </row>
    <row r="8" spans="1:149" x14ac:dyDescent="0.35">
      <c r="A8" s="88"/>
      <c r="B8" s="12"/>
      <c r="C8" s="183"/>
      <c r="D8" s="186"/>
      <c r="E8" s="188"/>
      <c r="F8" s="190"/>
      <c r="G8" s="8" t="s">
        <v>4</v>
      </c>
      <c r="H8" s="6" t="s">
        <v>5</v>
      </c>
      <c r="I8" s="5" t="s">
        <v>4</v>
      </c>
      <c r="J8" s="6" t="s">
        <v>5</v>
      </c>
      <c r="K8" s="5" t="s">
        <v>4</v>
      </c>
      <c r="L8" s="7" t="s">
        <v>5</v>
      </c>
      <c r="M8" s="190"/>
      <c r="N8" s="38" t="s">
        <v>4</v>
      </c>
      <c r="O8" s="39" t="s">
        <v>5</v>
      </c>
      <c r="P8" s="39" t="s">
        <v>4</v>
      </c>
      <c r="Q8" s="39" t="s">
        <v>5</v>
      </c>
      <c r="R8" s="39" t="s">
        <v>4</v>
      </c>
      <c r="S8" s="48" t="s">
        <v>5</v>
      </c>
      <c r="T8" s="190"/>
      <c r="U8" s="9" t="s">
        <v>4</v>
      </c>
      <c r="V8" s="6" t="s">
        <v>5</v>
      </c>
      <c r="W8" s="6" t="s">
        <v>4</v>
      </c>
      <c r="X8" s="6" t="s">
        <v>5</v>
      </c>
      <c r="Y8" s="6" t="s">
        <v>4</v>
      </c>
      <c r="Z8" s="45" t="s">
        <v>5</v>
      </c>
      <c r="AA8" s="208"/>
      <c r="AB8" s="38" t="s">
        <v>4</v>
      </c>
      <c r="AC8" s="39" t="s">
        <v>5</v>
      </c>
      <c r="AD8" s="39" t="s">
        <v>4</v>
      </c>
      <c r="AE8" s="39" t="s">
        <v>5</v>
      </c>
      <c r="AF8" s="39" t="s">
        <v>4</v>
      </c>
      <c r="AG8" s="39" t="s">
        <v>5</v>
      </c>
      <c r="AH8" s="39" t="s">
        <v>4</v>
      </c>
      <c r="AI8" s="39" t="s">
        <v>5</v>
      </c>
      <c r="AJ8" s="39" t="s">
        <v>4</v>
      </c>
      <c r="AK8" s="39" t="s">
        <v>5</v>
      </c>
      <c r="AL8" s="38" t="s">
        <v>4</v>
      </c>
      <c r="AM8" s="48" t="s">
        <v>5</v>
      </c>
      <c r="AN8" s="157"/>
      <c r="AO8" s="39" t="s">
        <v>4</v>
      </c>
      <c r="AP8" s="39" t="s">
        <v>5</v>
      </c>
      <c r="AQ8" s="39" t="s">
        <v>4</v>
      </c>
      <c r="AR8" s="39" t="s">
        <v>5</v>
      </c>
      <c r="AS8" s="39" t="s">
        <v>4</v>
      </c>
      <c r="AT8" s="39" t="s">
        <v>5</v>
      </c>
      <c r="AU8" s="39" t="s">
        <v>4</v>
      </c>
      <c r="AV8" s="48" t="s">
        <v>5</v>
      </c>
      <c r="AW8" s="157"/>
      <c r="AX8" s="39" t="s">
        <v>4</v>
      </c>
      <c r="AY8" s="39" t="s">
        <v>5</v>
      </c>
      <c r="AZ8" s="39" t="s">
        <v>4</v>
      </c>
      <c r="BA8" s="39" t="s">
        <v>5</v>
      </c>
      <c r="BB8" s="39" t="s">
        <v>4</v>
      </c>
      <c r="BC8" s="39" t="s">
        <v>5</v>
      </c>
      <c r="BD8" s="39" t="s">
        <v>4</v>
      </c>
      <c r="BE8" s="48" t="s">
        <v>5</v>
      </c>
      <c r="BF8" s="157"/>
      <c r="BG8" s="40" t="s">
        <v>4</v>
      </c>
      <c r="BH8" s="40" t="s">
        <v>5</v>
      </c>
      <c r="BI8" s="40" t="s">
        <v>4</v>
      </c>
      <c r="BJ8" s="40" t="s">
        <v>5</v>
      </c>
      <c r="BK8" s="40" t="s">
        <v>4</v>
      </c>
      <c r="BL8" s="40" t="s">
        <v>5</v>
      </c>
      <c r="BM8" s="40" t="s">
        <v>4</v>
      </c>
      <c r="BN8" s="48" t="s">
        <v>5</v>
      </c>
      <c r="BO8" s="40" t="s">
        <v>4</v>
      </c>
      <c r="BP8" s="81" t="s">
        <v>5</v>
      </c>
      <c r="BQ8" s="157"/>
      <c r="BR8" s="80" t="s">
        <v>4</v>
      </c>
      <c r="BS8" s="80" t="s">
        <v>5</v>
      </c>
      <c r="BT8" s="80"/>
      <c r="BU8" s="81"/>
      <c r="BV8" s="157"/>
      <c r="BW8" s="80" t="s">
        <v>4</v>
      </c>
      <c r="BX8" s="80" t="s">
        <v>5</v>
      </c>
      <c r="BY8" s="80" t="s">
        <v>4</v>
      </c>
      <c r="BZ8" s="80" t="s">
        <v>5</v>
      </c>
      <c r="CA8" s="80" t="s">
        <v>4</v>
      </c>
      <c r="CB8" s="80" t="s">
        <v>5</v>
      </c>
      <c r="CC8" s="79" t="s">
        <v>4</v>
      </c>
      <c r="CD8" s="80" t="s">
        <v>5</v>
      </c>
      <c r="CE8" s="80" t="s">
        <v>4</v>
      </c>
      <c r="CF8" s="80" t="s">
        <v>5</v>
      </c>
      <c r="CG8" s="79" t="s">
        <v>4</v>
      </c>
      <c r="CH8" s="80" t="s">
        <v>5</v>
      </c>
      <c r="CI8" s="80" t="s">
        <v>4</v>
      </c>
      <c r="CJ8" s="80" t="s">
        <v>5</v>
      </c>
      <c r="CK8" s="79" t="s">
        <v>4</v>
      </c>
      <c r="CL8" s="80" t="s">
        <v>5</v>
      </c>
      <c r="CM8" s="80" t="s">
        <v>4</v>
      </c>
      <c r="CN8" s="80" t="s">
        <v>5</v>
      </c>
      <c r="CO8" s="157"/>
      <c r="CP8" s="80" t="s">
        <v>4</v>
      </c>
      <c r="CQ8" s="80" t="s">
        <v>5</v>
      </c>
      <c r="CR8" s="79" t="s">
        <v>4</v>
      </c>
      <c r="CS8" s="81" t="s">
        <v>5</v>
      </c>
      <c r="CT8" s="157"/>
      <c r="CU8" s="95" t="s">
        <v>4</v>
      </c>
      <c r="CV8" s="95" t="s">
        <v>5</v>
      </c>
      <c r="CW8" s="95" t="s">
        <v>4</v>
      </c>
      <c r="CX8" s="95" t="s">
        <v>5</v>
      </c>
      <c r="CY8" s="95" t="s">
        <v>4</v>
      </c>
      <c r="CZ8" s="95" t="s">
        <v>5</v>
      </c>
      <c r="DA8" s="94" t="s">
        <v>4</v>
      </c>
      <c r="DB8" s="95" t="s">
        <v>5</v>
      </c>
      <c r="DC8" s="95" t="s">
        <v>4</v>
      </c>
      <c r="DD8" s="95" t="s">
        <v>5</v>
      </c>
      <c r="DE8" s="94" t="s">
        <v>4</v>
      </c>
      <c r="DF8" s="117" t="s">
        <v>5</v>
      </c>
      <c r="DG8" s="157"/>
      <c r="DH8" s="116" t="s">
        <v>4</v>
      </c>
      <c r="DI8" s="116" t="s">
        <v>5</v>
      </c>
      <c r="DJ8" s="116" t="s">
        <v>4</v>
      </c>
      <c r="DK8" s="116" t="s">
        <v>5</v>
      </c>
      <c r="DL8" s="115" t="s">
        <v>4</v>
      </c>
      <c r="DM8" s="116" t="s">
        <v>5</v>
      </c>
      <c r="DN8" s="115" t="s">
        <v>4</v>
      </c>
      <c r="DO8" s="117" t="s">
        <v>5</v>
      </c>
      <c r="DP8" s="157"/>
      <c r="DQ8" s="116" t="s">
        <v>4</v>
      </c>
      <c r="DR8" s="116" t="s">
        <v>5</v>
      </c>
      <c r="DS8" s="115" t="s">
        <v>4</v>
      </c>
      <c r="DT8" s="116" t="s">
        <v>5</v>
      </c>
      <c r="DU8" s="115" t="s">
        <v>4</v>
      </c>
      <c r="DV8" s="125" t="s">
        <v>5</v>
      </c>
      <c r="DW8" s="157"/>
      <c r="DX8" s="124" t="s">
        <v>4</v>
      </c>
      <c r="DY8" s="124" t="s">
        <v>5</v>
      </c>
      <c r="DZ8" s="124" t="s">
        <v>4</v>
      </c>
      <c r="EA8" s="124" t="s">
        <v>5</v>
      </c>
      <c r="EB8" s="123" t="s">
        <v>4</v>
      </c>
      <c r="EC8" s="124" t="s">
        <v>5</v>
      </c>
      <c r="ED8" s="123" t="s">
        <v>4</v>
      </c>
      <c r="EE8" s="134" t="s">
        <v>5</v>
      </c>
      <c r="EF8" s="157"/>
      <c r="EG8" s="133" t="s">
        <v>4</v>
      </c>
      <c r="EH8" s="133" t="s">
        <v>5</v>
      </c>
      <c r="EI8" s="133" t="s">
        <v>4</v>
      </c>
      <c r="EJ8" s="133" t="s">
        <v>5</v>
      </c>
      <c r="EK8" s="135" t="s">
        <v>4</v>
      </c>
      <c r="EL8" s="133" t="s">
        <v>5</v>
      </c>
      <c r="EM8" s="135" t="s">
        <v>4</v>
      </c>
      <c r="EN8" s="134" t="s">
        <v>5</v>
      </c>
      <c r="EO8" s="157"/>
      <c r="EP8" s="135" t="s">
        <v>4</v>
      </c>
      <c r="EQ8" s="133" t="s">
        <v>5</v>
      </c>
      <c r="ER8" s="135" t="s">
        <v>4</v>
      </c>
      <c r="ES8" s="136" t="s">
        <v>5</v>
      </c>
    </row>
    <row r="9" spans="1:149" x14ac:dyDescent="0.35">
      <c r="A9" s="144">
        <f t="shared" ref="A9:A40" si="0">A8+1</f>
        <v>1</v>
      </c>
      <c r="B9" s="145">
        <v>4525</v>
      </c>
      <c r="C9" s="146" t="s">
        <v>53</v>
      </c>
      <c r="D9" s="147">
        <v>2005</v>
      </c>
      <c r="E9" s="148">
        <f t="shared" ref="E9:E40" si="1">F9+M9+T9+AA9+AN9+AW9+BF9+BQ9+BV9+CO9+CT9+DG9+DP9+DW9+EF9+EO9</f>
        <v>1071.5</v>
      </c>
      <c r="F9" s="154">
        <f t="shared" ref="F9:F15" si="2">H9+J9+L9</f>
        <v>0</v>
      </c>
      <c r="G9" s="16"/>
      <c r="H9" s="17"/>
      <c r="I9" s="18"/>
      <c r="J9" s="17"/>
      <c r="K9" s="17"/>
      <c r="L9" s="19"/>
      <c r="M9" s="154">
        <f>O9+Q9</f>
        <v>18</v>
      </c>
      <c r="N9" s="16">
        <v>4</v>
      </c>
      <c r="O9" s="17">
        <f>30*0.6</f>
        <v>18</v>
      </c>
      <c r="P9" s="18"/>
      <c r="Q9" s="17"/>
      <c r="R9" s="17"/>
      <c r="S9" s="46"/>
      <c r="T9" s="154">
        <f t="shared" ref="T9:T15" si="3">V9+X9+Z9</f>
        <v>0</v>
      </c>
      <c r="U9" s="16"/>
      <c r="V9" s="17"/>
      <c r="W9" s="18"/>
      <c r="X9" s="17"/>
      <c r="Y9" s="18"/>
      <c r="Z9" s="46"/>
      <c r="AA9" s="149">
        <f>AC9+AG9+AI9+AK9+AM9</f>
        <v>250.2</v>
      </c>
      <c r="AB9" s="20"/>
      <c r="AC9" s="21"/>
      <c r="AD9" s="22">
        <v>4</v>
      </c>
      <c r="AE9" s="23">
        <f>30*0.9</f>
        <v>27</v>
      </c>
      <c r="AF9" s="24">
        <v>4</v>
      </c>
      <c r="AG9" s="25">
        <f>30*0.9*1.5</f>
        <v>40.5</v>
      </c>
      <c r="AH9" s="129">
        <v>2</v>
      </c>
      <c r="AI9" s="25">
        <f>82*0.9*1.5</f>
        <v>110.69999999999999</v>
      </c>
      <c r="AJ9" s="36">
        <v>1</v>
      </c>
      <c r="AK9" s="26">
        <f>110*0.9</f>
        <v>99</v>
      </c>
      <c r="AL9" s="41"/>
      <c r="AM9" s="53"/>
      <c r="AN9" s="149">
        <f t="shared" ref="AN9:AN14" si="4">AP9+AR9+AT9+AV9</f>
        <v>0</v>
      </c>
      <c r="AO9" s="36"/>
      <c r="AP9" s="26"/>
      <c r="AQ9" s="76"/>
      <c r="AR9" s="26"/>
      <c r="AS9" s="41"/>
      <c r="AT9" s="26"/>
      <c r="AU9" s="41"/>
      <c r="AV9" s="53"/>
      <c r="AW9" s="152">
        <f>AY9+BA9+BE9</f>
        <v>192.5</v>
      </c>
      <c r="AX9" s="138">
        <v>1</v>
      </c>
      <c r="AY9" s="26">
        <f>110*0.7</f>
        <v>77</v>
      </c>
      <c r="AZ9" s="129">
        <v>1</v>
      </c>
      <c r="BA9" s="25">
        <f>110*0.7*1.5</f>
        <v>115.5</v>
      </c>
      <c r="BB9" s="28">
        <v>1</v>
      </c>
      <c r="BC9" s="23">
        <f>110*0.7</f>
        <v>77</v>
      </c>
      <c r="BD9" s="138"/>
      <c r="BE9" s="53"/>
      <c r="BF9" s="152">
        <f>BH9+BJ9+BL9+BN9+BP9</f>
        <v>189.5</v>
      </c>
      <c r="BG9" s="129">
        <v>4</v>
      </c>
      <c r="BH9" s="25">
        <f>30*1.5</f>
        <v>45</v>
      </c>
      <c r="BI9" s="129">
        <v>5</v>
      </c>
      <c r="BJ9" s="25">
        <f>23*1.5</f>
        <v>34.5</v>
      </c>
      <c r="BK9" s="41">
        <v>1</v>
      </c>
      <c r="BL9" s="26">
        <f>110</f>
        <v>110</v>
      </c>
      <c r="BM9" s="41"/>
      <c r="BN9" s="53"/>
      <c r="BO9" s="41"/>
      <c r="BP9" s="53"/>
      <c r="BQ9" s="152">
        <f t="shared" ref="BQ9:BQ33" si="5">BS9+BU9</f>
        <v>0</v>
      </c>
      <c r="BR9" s="78"/>
      <c r="BS9" s="21"/>
      <c r="BT9" s="78"/>
      <c r="BU9" s="97"/>
      <c r="BV9" s="152">
        <f>BX9+BZ9+CB9+CD9+CF9+CH9+CJ9+CL9</f>
        <v>157.30000000000001</v>
      </c>
      <c r="BW9" s="78"/>
      <c r="BX9" s="21"/>
      <c r="BY9" s="78">
        <v>3</v>
      </c>
      <c r="BZ9" s="21">
        <f>60*1.1</f>
        <v>66</v>
      </c>
      <c r="CA9" s="78"/>
      <c r="CB9" s="21"/>
      <c r="CC9" s="106"/>
      <c r="CD9" s="21"/>
      <c r="CE9" s="78">
        <v>5</v>
      </c>
      <c r="CF9" s="21">
        <f>23*1.1</f>
        <v>25.3</v>
      </c>
      <c r="CG9" s="106"/>
      <c r="CH9" s="21"/>
      <c r="CI9" s="78">
        <v>3</v>
      </c>
      <c r="CJ9" s="21">
        <f>60*1.1</f>
        <v>66</v>
      </c>
      <c r="CK9" s="106"/>
      <c r="CL9" s="21"/>
      <c r="CM9" s="28">
        <v>3</v>
      </c>
      <c r="CN9" s="22" t="s">
        <v>27</v>
      </c>
      <c r="CO9" s="152">
        <f t="shared" ref="CO9:CO40" si="6">CQ9+CS9</f>
        <v>0</v>
      </c>
      <c r="CP9" s="78"/>
      <c r="CQ9" s="21"/>
      <c r="CR9" s="106"/>
      <c r="CS9" s="97"/>
      <c r="CT9" s="152">
        <f t="shared" ref="CT9:CT25" si="7">CV9+CX9+CZ9+DB9+DD9+DF9</f>
        <v>264</v>
      </c>
      <c r="CU9" s="129">
        <v>1</v>
      </c>
      <c r="CV9" s="25">
        <f>110*0.8*1.5</f>
        <v>132</v>
      </c>
      <c r="CW9" s="93"/>
      <c r="CX9" s="21"/>
      <c r="CY9" s="93"/>
      <c r="CZ9" s="21"/>
      <c r="DA9" s="137">
        <v>1</v>
      </c>
      <c r="DB9" s="25">
        <f>110*0.8*1.5</f>
        <v>132</v>
      </c>
      <c r="DC9" s="93"/>
      <c r="DD9" s="21"/>
      <c r="DE9" s="106"/>
      <c r="DF9" s="97"/>
      <c r="DG9" s="152">
        <f t="shared" ref="DG9:DG40" si="8">DI9+DK9+DM9+DO9</f>
        <v>0</v>
      </c>
      <c r="DH9" s="114"/>
      <c r="DI9" s="21"/>
      <c r="DJ9" s="114"/>
      <c r="DK9" s="21"/>
      <c r="DL9" s="119"/>
      <c r="DM9" s="21"/>
      <c r="DN9" s="119"/>
      <c r="DO9" s="97"/>
      <c r="DP9" s="152">
        <f t="shared" ref="DP9:DP40" si="9">DR9+DT9+DV9</f>
        <v>0</v>
      </c>
      <c r="DQ9" s="114"/>
      <c r="DR9" s="21"/>
      <c r="DS9" s="119"/>
      <c r="DT9" s="21"/>
      <c r="DU9" s="119"/>
      <c r="DV9" s="97"/>
      <c r="DW9" s="152">
        <f t="shared" ref="DW9:DW25" si="10">DY9+EA9+EC9+EE9</f>
        <v>0</v>
      </c>
      <c r="DX9" s="120"/>
      <c r="DY9" s="21"/>
      <c r="DZ9" s="120"/>
      <c r="EA9" s="21"/>
      <c r="EB9" s="121"/>
      <c r="EC9" s="21"/>
      <c r="ED9" s="121"/>
      <c r="EE9" s="97"/>
      <c r="EF9" s="152">
        <f t="shared" ref="EF9:EF17" si="11">EH9+EJ9+EL9+EN9</f>
        <v>0</v>
      </c>
      <c r="EG9" s="132"/>
      <c r="EH9" s="21"/>
      <c r="EI9" s="132"/>
      <c r="EJ9" s="21"/>
      <c r="EK9" s="131"/>
      <c r="EL9" s="21"/>
      <c r="EM9" s="131"/>
      <c r="EN9" s="97"/>
      <c r="EO9" s="152">
        <f t="shared" ref="EO9:EO16" si="12">EQ9+ES9</f>
        <v>0</v>
      </c>
      <c r="EP9" s="29"/>
      <c r="EQ9" s="21"/>
      <c r="ER9" s="131"/>
      <c r="ES9" s="104"/>
    </row>
    <row r="10" spans="1:149" x14ac:dyDescent="0.35">
      <c r="A10" s="66">
        <f t="shared" si="0"/>
        <v>2</v>
      </c>
      <c r="B10" s="67">
        <v>609</v>
      </c>
      <c r="C10" s="2" t="s">
        <v>54</v>
      </c>
      <c r="D10" s="68">
        <v>1990</v>
      </c>
      <c r="E10" s="69">
        <f t="shared" si="1"/>
        <v>1037.8</v>
      </c>
      <c r="F10" s="70">
        <f t="shared" si="2"/>
        <v>0</v>
      </c>
      <c r="G10" s="16"/>
      <c r="H10" s="17"/>
      <c r="I10" s="18"/>
      <c r="J10" s="17"/>
      <c r="K10" s="17"/>
      <c r="L10" s="19"/>
      <c r="M10" s="70">
        <f>Q10</f>
        <v>66</v>
      </c>
      <c r="N10" s="30">
        <v>2</v>
      </c>
      <c r="O10" s="31">
        <f>82*0.6</f>
        <v>49.199999999999996</v>
      </c>
      <c r="P10" s="18">
        <v>1</v>
      </c>
      <c r="Q10" s="17">
        <f>110*0.6</f>
        <v>66</v>
      </c>
      <c r="R10" s="17"/>
      <c r="S10" s="46"/>
      <c r="T10" s="70">
        <f t="shared" si="3"/>
        <v>0</v>
      </c>
      <c r="U10" s="16"/>
      <c r="V10" s="17"/>
      <c r="W10" s="18"/>
      <c r="X10" s="17"/>
      <c r="Y10" s="18"/>
      <c r="Z10" s="46"/>
      <c r="AA10" s="73">
        <f>AC10+AE10+AG10+AI10+AK10+AM10</f>
        <v>247.5</v>
      </c>
      <c r="AB10" s="20"/>
      <c r="AC10" s="21"/>
      <c r="AD10" s="29">
        <v>1</v>
      </c>
      <c r="AE10" s="21">
        <f>110*0.9</f>
        <v>99</v>
      </c>
      <c r="AF10" s="24">
        <v>1</v>
      </c>
      <c r="AG10" s="25">
        <f>110*0.9*1.5</f>
        <v>148.5</v>
      </c>
      <c r="AH10" s="138"/>
      <c r="AI10" s="26"/>
      <c r="AJ10" s="36"/>
      <c r="AK10" s="26"/>
      <c r="AL10" s="138"/>
      <c r="AM10" s="53"/>
      <c r="AN10" s="73">
        <f t="shared" si="4"/>
        <v>0</v>
      </c>
      <c r="AO10" s="36"/>
      <c r="AP10" s="26"/>
      <c r="AQ10" s="76"/>
      <c r="AR10" s="26"/>
      <c r="AS10" s="138"/>
      <c r="AT10" s="26"/>
      <c r="AU10" s="138"/>
      <c r="AV10" s="53"/>
      <c r="AW10" s="74">
        <f t="shared" ref="AW10:AW15" si="13">AY10+BA10+BC10+BE10</f>
        <v>0</v>
      </c>
      <c r="AX10" s="36"/>
      <c r="AY10" s="26"/>
      <c r="AZ10" s="41"/>
      <c r="BA10" s="26"/>
      <c r="BB10" s="42"/>
      <c r="BC10" s="21"/>
      <c r="BD10" s="36"/>
      <c r="BE10" s="53"/>
      <c r="BF10" s="74">
        <f>BH10+BJ10+BL10+BN10+BP10</f>
        <v>226</v>
      </c>
      <c r="BG10" s="129">
        <v>1</v>
      </c>
      <c r="BH10" s="25">
        <f>110*1.5</f>
        <v>165</v>
      </c>
      <c r="BI10" s="129">
        <v>4</v>
      </c>
      <c r="BJ10" s="25">
        <f>30*1.5</f>
        <v>45</v>
      </c>
      <c r="BK10" s="41"/>
      <c r="BL10" s="26"/>
      <c r="BM10" s="138">
        <v>6</v>
      </c>
      <c r="BN10" s="53">
        <f>16</f>
        <v>16</v>
      </c>
      <c r="BO10" s="138"/>
      <c r="BP10" s="53"/>
      <c r="BQ10" s="74">
        <f t="shared" si="5"/>
        <v>0</v>
      </c>
      <c r="BR10" s="78"/>
      <c r="BS10" s="21"/>
      <c r="BT10" s="78"/>
      <c r="BU10" s="97"/>
      <c r="BV10" s="74">
        <f>BX10+BZ10+CB10+CD10+CF10+CH10+CJ10+CL10+CN10</f>
        <v>498.3</v>
      </c>
      <c r="BW10" s="129">
        <v>1</v>
      </c>
      <c r="BX10" s="25">
        <f>110*1.1*1.5</f>
        <v>181.50000000000003</v>
      </c>
      <c r="BY10" s="78"/>
      <c r="BZ10" s="21"/>
      <c r="CA10" s="78"/>
      <c r="CB10" s="21"/>
      <c r="CC10" s="106"/>
      <c r="CD10" s="21"/>
      <c r="CE10" s="78">
        <v>4</v>
      </c>
      <c r="CF10" s="21">
        <f>30*1.1</f>
        <v>33</v>
      </c>
      <c r="CG10" s="137">
        <v>9</v>
      </c>
      <c r="CH10" s="25">
        <f>4*1.1*1.5</f>
        <v>6.6000000000000005</v>
      </c>
      <c r="CI10" s="78">
        <v>1</v>
      </c>
      <c r="CJ10" s="21">
        <f>110*1.1</f>
        <v>121.00000000000001</v>
      </c>
      <c r="CK10" s="106">
        <v>2</v>
      </c>
      <c r="CL10" s="21">
        <f>82*1.1</f>
        <v>90.2</v>
      </c>
      <c r="CM10" s="78">
        <v>1</v>
      </c>
      <c r="CN10" s="21">
        <f>60*1.1</f>
        <v>66</v>
      </c>
      <c r="CO10" s="74">
        <f t="shared" si="6"/>
        <v>0</v>
      </c>
      <c r="CP10" s="78"/>
      <c r="CQ10" s="21"/>
      <c r="CR10" s="106"/>
      <c r="CS10" s="97"/>
      <c r="CT10" s="74">
        <f t="shared" si="7"/>
        <v>0</v>
      </c>
      <c r="CU10" s="93"/>
      <c r="CV10" s="21"/>
      <c r="CW10" s="93"/>
      <c r="CX10" s="21"/>
      <c r="CY10" s="93"/>
      <c r="CZ10" s="21"/>
      <c r="DA10" s="106"/>
      <c r="DB10" s="29"/>
      <c r="DC10" s="93"/>
      <c r="DD10" s="21"/>
      <c r="DE10" s="106"/>
      <c r="DF10" s="97"/>
      <c r="DG10" s="74">
        <f t="shared" si="8"/>
        <v>0</v>
      </c>
      <c r="DH10" s="114"/>
      <c r="DI10" s="21"/>
      <c r="DJ10" s="114"/>
      <c r="DK10" s="21"/>
      <c r="DL10" s="119"/>
      <c r="DM10" s="21"/>
      <c r="DN10" s="119"/>
      <c r="DO10" s="97"/>
      <c r="DP10" s="74">
        <f t="shared" si="9"/>
        <v>0</v>
      </c>
      <c r="DQ10" s="114"/>
      <c r="DR10" s="21"/>
      <c r="DS10" s="119"/>
      <c r="DT10" s="21"/>
      <c r="DU10" s="119"/>
      <c r="DV10" s="97"/>
      <c r="DW10" s="74">
        <f t="shared" si="10"/>
        <v>0</v>
      </c>
      <c r="DX10" s="120"/>
      <c r="DY10" s="21"/>
      <c r="DZ10" s="120"/>
      <c r="EA10" s="21"/>
      <c r="EB10" s="121"/>
      <c r="EC10" s="21"/>
      <c r="ED10" s="121"/>
      <c r="EE10" s="98"/>
      <c r="EF10" s="74">
        <f t="shared" si="11"/>
        <v>0</v>
      </c>
      <c r="EG10" s="132"/>
      <c r="EH10" s="21"/>
      <c r="EI10" s="132"/>
      <c r="EJ10" s="21"/>
      <c r="EK10" s="131"/>
      <c r="EL10" s="21"/>
      <c r="EM10" s="131"/>
      <c r="EN10" s="98"/>
      <c r="EO10" s="74">
        <f t="shared" si="12"/>
        <v>0</v>
      </c>
      <c r="EP10" s="29"/>
      <c r="EQ10" s="21"/>
      <c r="ER10" s="20"/>
      <c r="ES10" s="104"/>
    </row>
    <row r="11" spans="1:149" x14ac:dyDescent="0.35">
      <c r="A11" s="144">
        <f t="shared" si="0"/>
        <v>3</v>
      </c>
      <c r="B11" s="145">
        <v>4154</v>
      </c>
      <c r="C11" s="146" t="s">
        <v>55</v>
      </c>
      <c r="D11" s="147">
        <v>2003</v>
      </c>
      <c r="E11" s="148">
        <f t="shared" si="1"/>
        <v>974.25</v>
      </c>
      <c r="F11" s="154">
        <f t="shared" si="2"/>
        <v>0</v>
      </c>
      <c r="G11" s="16"/>
      <c r="H11" s="17"/>
      <c r="I11" s="18"/>
      <c r="J11" s="17"/>
      <c r="K11" s="17"/>
      <c r="L11" s="19"/>
      <c r="M11" s="154">
        <f>Q11</f>
        <v>13.799999999999999</v>
      </c>
      <c r="N11" s="30">
        <v>7</v>
      </c>
      <c r="O11" s="31">
        <f>12*0.6</f>
        <v>7.1999999999999993</v>
      </c>
      <c r="P11" s="18">
        <v>5</v>
      </c>
      <c r="Q11" s="17">
        <f>23*0.6</f>
        <v>13.799999999999999</v>
      </c>
      <c r="R11" s="17"/>
      <c r="S11" s="46"/>
      <c r="T11" s="154">
        <f t="shared" si="3"/>
        <v>0</v>
      </c>
      <c r="U11" s="16"/>
      <c r="V11" s="17"/>
      <c r="W11" s="18"/>
      <c r="X11" s="17"/>
      <c r="Y11" s="18"/>
      <c r="Z11" s="46"/>
      <c r="AA11" s="149">
        <f>AC11+AE11+AG11+AI11+AK11</f>
        <v>125.1</v>
      </c>
      <c r="AB11" s="20"/>
      <c r="AC11" s="21"/>
      <c r="AD11" s="29">
        <v>2</v>
      </c>
      <c r="AE11" s="21">
        <f>82*0.9</f>
        <v>73.8</v>
      </c>
      <c r="AF11" s="24">
        <v>8</v>
      </c>
      <c r="AG11" s="25">
        <f>8*0.9*1.5</f>
        <v>10.8</v>
      </c>
      <c r="AH11" s="129">
        <v>4</v>
      </c>
      <c r="AI11" s="25">
        <f>30*0.9*1.5</f>
        <v>40.5</v>
      </c>
      <c r="AJ11" s="41"/>
      <c r="AK11" s="26"/>
      <c r="AL11" s="28">
        <v>3</v>
      </c>
      <c r="AM11" s="54">
        <f>60*0.9</f>
        <v>54</v>
      </c>
      <c r="AN11" s="149">
        <f t="shared" si="4"/>
        <v>249.2</v>
      </c>
      <c r="AO11" s="36"/>
      <c r="AP11" s="26"/>
      <c r="AQ11" s="129">
        <v>2</v>
      </c>
      <c r="AR11" s="25">
        <f>82*0.7*1.5</f>
        <v>86.1</v>
      </c>
      <c r="AS11" s="41">
        <v>1</v>
      </c>
      <c r="AT11" s="26">
        <f>110*0.7</f>
        <v>77</v>
      </c>
      <c r="AU11" s="129">
        <v>2</v>
      </c>
      <c r="AV11" s="57">
        <f>82*0.7*1.5</f>
        <v>86.1</v>
      </c>
      <c r="AW11" s="152">
        <f t="shared" si="13"/>
        <v>0</v>
      </c>
      <c r="AX11" s="36"/>
      <c r="AY11" s="26"/>
      <c r="AZ11" s="76"/>
      <c r="BA11" s="26"/>
      <c r="BB11" s="75"/>
      <c r="BC11" s="21"/>
      <c r="BD11" s="138"/>
      <c r="BE11" s="53"/>
      <c r="BF11" s="152">
        <f>BH11+BJ11+BL11+BN11+BP11</f>
        <v>309.5</v>
      </c>
      <c r="BG11" s="129">
        <v>5</v>
      </c>
      <c r="BH11" s="25">
        <f>23*1.5</f>
        <v>34.5</v>
      </c>
      <c r="BI11" s="129">
        <v>1</v>
      </c>
      <c r="BJ11" s="25">
        <f>110*1.5</f>
        <v>165</v>
      </c>
      <c r="BK11" s="41"/>
      <c r="BL11" s="26"/>
      <c r="BM11" s="41">
        <v>1</v>
      </c>
      <c r="BN11" s="53">
        <f>110</f>
        <v>110</v>
      </c>
      <c r="BO11" s="41"/>
      <c r="BP11" s="53"/>
      <c r="BQ11" s="152">
        <f t="shared" si="5"/>
        <v>0</v>
      </c>
      <c r="BR11" s="78"/>
      <c r="BS11" s="21"/>
      <c r="BT11" s="78"/>
      <c r="BU11" s="97"/>
      <c r="BV11" s="152">
        <f>BX11+BZ11+CB11+CD11+CF11+CH11+CJ11+CL11+CN11</f>
        <v>276.64999999999998</v>
      </c>
      <c r="BW11" s="129">
        <v>5</v>
      </c>
      <c r="BX11" s="25">
        <f>23*1.1*1.5</f>
        <v>37.950000000000003</v>
      </c>
      <c r="BY11" s="78"/>
      <c r="BZ11" s="21"/>
      <c r="CA11" s="78"/>
      <c r="CB11" s="21"/>
      <c r="CC11" s="106"/>
      <c r="CD11" s="21"/>
      <c r="CE11" s="78">
        <v>2</v>
      </c>
      <c r="CF11" s="21">
        <f>82*1.1</f>
        <v>90.2</v>
      </c>
      <c r="CG11" s="137">
        <v>4</v>
      </c>
      <c r="CH11" s="25">
        <f>30*1.1*1.5</f>
        <v>49.5</v>
      </c>
      <c r="CI11" s="78">
        <v>4</v>
      </c>
      <c r="CJ11" s="21">
        <f>30*1.1</f>
        <v>33</v>
      </c>
      <c r="CK11" s="106"/>
      <c r="CL11" s="21"/>
      <c r="CM11" s="78">
        <v>1</v>
      </c>
      <c r="CN11" s="21">
        <f>60*1.1</f>
        <v>66</v>
      </c>
      <c r="CO11" s="152">
        <f t="shared" si="6"/>
        <v>0</v>
      </c>
      <c r="CP11" s="93"/>
      <c r="CQ11" s="21"/>
      <c r="CR11" s="106"/>
      <c r="CS11" s="97"/>
      <c r="CT11" s="152">
        <f t="shared" si="7"/>
        <v>0</v>
      </c>
      <c r="CU11" s="93"/>
      <c r="CV11" s="21"/>
      <c r="CW11" s="93"/>
      <c r="CX11" s="21"/>
      <c r="CY11" s="93"/>
      <c r="CZ11" s="21"/>
      <c r="DA11" s="106"/>
      <c r="DB11" s="21"/>
      <c r="DC11" s="93"/>
      <c r="DD11" s="21"/>
      <c r="DE11" s="106"/>
      <c r="DF11" s="97"/>
      <c r="DG11" s="152">
        <f t="shared" si="8"/>
        <v>0</v>
      </c>
      <c r="DH11" s="114"/>
      <c r="DI11" s="21"/>
      <c r="DJ11" s="114"/>
      <c r="DK11" s="21"/>
      <c r="DL11" s="119"/>
      <c r="DM11" s="21"/>
      <c r="DN11" s="119"/>
      <c r="DO11" s="97"/>
      <c r="DP11" s="152">
        <f t="shared" si="9"/>
        <v>0</v>
      </c>
      <c r="DQ11" s="114"/>
      <c r="DR11" s="21"/>
      <c r="DS11" s="119"/>
      <c r="DT11" s="21"/>
      <c r="DU11" s="119"/>
      <c r="DV11" s="97"/>
      <c r="DW11" s="152">
        <f t="shared" si="10"/>
        <v>0</v>
      </c>
      <c r="DX11" s="120"/>
      <c r="DY11" s="21"/>
      <c r="DZ11" s="120"/>
      <c r="EA11" s="21"/>
      <c r="EB11" s="121"/>
      <c r="EC11" s="21"/>
      <c r="ED11" s="131"/>
      <c r="EE11" s="97"/>
      <c r="EF11" s="152">
        <f t="shared" si="11"/>
        <v>0</v>
      </c>
      <c r="EG11" s="132"/>
      <c r="EH11" s="21"/>
      <c r="EI11" s="132"/>
      <c r="EJ11" s="21"/>
      <c r="EK11" s="131"/>
      <c r="EL11" s="21"/>
      <c r="EM11" s="131"/>
      <c r="EN11" s="97"/>
      <c r="EO11" s="152">
        <f t="shared" si="12"/>
        <v>0</v>
      </c>
      <c r="EP11" s="29"/>
      <c r="EQ11" s="21"/>
      <c r="ER11" s="131"/>
      <c r="ES11" s="104"/>
    </row>
    <row r="12" spans="1:149" x14ac:dyDescent="0.35">
      <c r="A12" s="66">
        <f t="shared" si="0"/>
        <v>4</v>
      </c>
      <c r="B12" s="67">
        <v>2471</v>
      </c>
      <c r="C12" s="2" t="s">
        <v>56</v>
      </c>
      <c r="D12" s="68">
        <v>2002</v>
      </c>
      <c r="E12" s="69">
        <f t="shared" si="1"/>
        <v>866.09999999999991</v>
      </c>
      <c r="F12" s="70">
        <f t="shared" si="2"/>
        <v>0</v>
      </c>
      <c r="G12" s="16"/>
      <c r="H12" s="17"/>
      <c r="I12" s="18"/>
      <c r="J12" s="17"/>
      <c r="K12" s="17"/>
      <c r="L12" s="19"/>
      <c r="M12" s="70">
        <f>O12+Q12</f>
        <v>9.6</v>
      </c>
      <c r="N12" s="16">
        <v>6</v>
      </c>
      <c r="O12" s="17">
        <f>16*0.6</f>
        <v>9.6</v>
      </c>
      <c r="P12" s="18"/>
      <c r="Q12" s="17"/>
      <c r="R12" s="17"/>
      <c r="S12" s="46"/>
      <c r="T12" s="70">
        <f t="shared" si="3"/>
        <v>0</v>
      </c>
      <c r="U12" s="16"/>
      <c r="V12" s="17"/>
      <c r="W12" s="18"/>
      <c r="X12" s="17"/>
      <c r="Y12" s="18"/>
      <c r="Z12" s="46"/>
      <c r="AA12" s="73">
        <f>AC12+AG12+AI12+AK12+AM12</f>
        <v>110.7</v>
      </c>
      <c r="AB12" s="20"/>
      <c r="AC12" s="21"/>
      <c r="AD12" s="22">
        <v>3</v>
      </c>
      <c r="AE12" s="23">
        <f>60*0.9</f>
        <v>54</v>
      </c>
      <c r="AF12" s="24">
        <v>7</v>
      </c>
      <c r="AG12" s="25">
        <f>12*0.9*1.5</f>
        <v>16.200000000000003</v>
      </c>
      <c r="AH12" s="129">
        <v>4</v>
      </c>
      <c r="AI12" s="25">
        <f>30*0.9*1.5</f>
        <v>40.5</v>
      </c>
      <c r="AJ12" s="36"/>
      <c r="AK12" s="26"/>
      <c r="AL12" s="138">
        <v>3</v>
      </c>
      <c r="AM12" s="53">
        <f>60*0.9</f>
        <v>54</v>
      </c>
      <c r="AN12" s="73">
        <f t="shared" si="4"/>
        <v>226.1</v>
      </c>
      <c r="AO12" s="36"/>
      <c r="AP12" s="26"/>
      <c r="AQ12" s="129">
        <v>3</v>
      </c>
      <c r="AR12" s="25">
        <f>60*0.7*1.5</f>
        <v>63</v>
      </c>
      <c r="AS12" s="118">
        <v>1</v>
      </c>
      <c r="AT12" s="26">
        <f>110*0.7</f>
        <v>77</v>
      </c>
      <c r="AU12" s="129">
        <v>2</v>
      </c>
      <c r="AV12" s="57">
        <f>82*0.7*1.5</f>
        <v>86.1</v>
      </c>
      <c r="AW12" s="74">
        <f t="shared" si="13"/>
        <v>0</v>
      </c>
      <c r="AX12" s="138"/>
      <c r="AY12" s="26"/>
      <c r="AZ12" s="138"/>
      <c r="BA12" s="26"/>
      <c r="BB12" s="37"/>
      <c r="BC12" s="21"/>
      <c r="BD12" s="138"/>
      <c r="BE12" s="53"/>
      <c r="BF12" s="74">
        <f>BH12+BJ12+BL12+BN12+BP12</f>
        <v>299</v>
      </c>
      <c r="BG12" s="129">
        <v>6</v>
      </c>
      <c r="BH12" s="25">
        <f>16*1.5</f>
        <v>24</v>
      </c>
      <c r="BI12" s="129">
        <v>1</v>
      </c>
      <c r="BJ12" s="25">
        <f>110*1.5</f>
        <v>165</v>
      </c>
      <c r="BK12" s="41"/>
      <c r="BL12" s="26"/>
      <c r="BM12" s="41">
        <v>1</v>
      </c>
      <c r="BN12" s="53">
        <f>110</f>
        <v>110</v>
      </c>
      <c r="BO12" s="41"/>
      <c r="BP12" s="53"/>
      <c r="BQ12" s="74">
        <f t="shared" si="5"/>
        <v>0</v>
      </c>
      <c r="BR12" s="78"/>
      <c r="BS12" s="21"/>
      <c r="BT12" s="78"/>
      <c r="BU12" s="97"/>
      <c r="BV12" s="74">
        <f>BX12+BZ12+CB12+CD12+CF12+CH12+CJ12+CL12+CN12</f>
        <v>139.69999999999999</v>
      </c>
      <c r="BW12" s="93"/>
      <c r="BX12" s="21"/>
      <c r="BY12" s="78"/>
      <c r="BZ12" s="21"/>
      <c r="CA12" s="78"/>
      <c r="CB12" s="21"/>
      <c r="CC12" s="106"/>
      <c r="CD12" s="21"/>
      <c r="CE12" s="78">
        <v>2</v>
      </c>
      <c r="CF12" s="21">
        <f>82*1.1</f>
        <v>90.2</v>
      </c>
      <c r="CG12" s="137">
        <v>4</v>
      </c>
      <c r="CH12" s="25">
        <f>30*1.1*1.5</f>
        <v>49.5</v>
      </c>
      <c r="CI12" s="78"/>
      <c r="CJ12" s="21"/>
      <c r="CK12" s="106"/>
      <c r="CL12" s="21"/>
      <c r="CM12" s="78"/>
      <c r="CN12" s="21"/>
      <c r="CO12" s="74">
        <f t="shared" si="6"/>
        <v>81</v>
      </c>
      <c r="CP12" s="129">
        <v>3</v>
      </c>
      <c r="CQ12" s="25">
        <f>60*0.9*1.5</f>
        <v>81</v>
      </c>
      <c r="CR12" s="106"/>
      <c r="CS12" s="97"/>
      <c r="CT12" s="74">
        <f t="shared" si="7"/>
        <v>0</v>
      </c>
      <c r="CU12" s="93"/>
      <c r="CV12" s="21"/>
      <c r="CW12" s="93"/>
      <c r="CX12" s="21"/>
      <c r="CY12" s="93"/>
      <c r="CZ12" s="21"/>
      <c r="DA12" s="106"/>
      <c r="DB12" s="21"/>
      <c r="DC12" s="93"/>
      <c r="DD12" s="21"/>
      <c r="DE12" s="106"/>
      <c r="DF12" s="97"/>
      <c r="DG12" s="74">
        <f t="shared" si="8"/>
        <v>0</v>
      </c>
      <c r="DH12" s="132"/>
      <c r="DI12" s="21"/>
      <c r="DJ12" s="114"/>
      <c r="DK12" s="21"/>
      <c r="DL12" s="119"/>
      <c r="DM12" s="21"/>
      <c r="DN12" s="131"/>
      <c r="DO12" s="97"/>
      <c r="DP12" s="74">
        <f t="shared" si="9"/>
        <v>0</v>
      </c>
      <c r="DQ12" s="114"/>
      <c r="DR12" s="21"/>
      <c r="DS12" s="119"/>
      <c r="DT12" s="21"/>
      <c r="DU12" s="119"/>
      <c r="DV12" s="97"/>
      <c r="DW12" s="74">
        <f t="shared" si="10"/>
        <v>0</v>
      </c>
      <c r="DX12" s="120"/>
      <c r="DY12" s="21"/>
      <c r="DZ12" s="120"/>
      <c r="EA12" s="21"/>
      <c r="EB12" s="121"/>
      <c r="EC12" s="21"/>
      <c r="ED12" s="121"/>
      <c r="EE12" s="97"/>
      <c r="EF12" s="74">
        <f t="shared" si="11"/>
        <v>0</v>
      </c>
      <c r="EG12" s="132"/>
      <c r="EH12" s="21"/>
      <c r="EI12" s="132"/>
      <c r="EJ12" s="21"/>
      <c r="EK12" s="131"/>
      <c r="EL12" s="21"/>
      <c r="EM12" s="131"/>
      <c r="EN12" s="97"/>
      <c r="EO12" s="74">
        <f t="shared" si="12"/>
        <v>0</v>
      </c>
      <c r="EP12" s="29"/>
      <c r="EQ12" s="21"/>
      <c r="ER12" s="131"/>
      <c r="ES12" s="104"/>
    </row>
    <row r="13" spans="1:149" x14ac:dyDescent="0.35">
      <c r="A13" s="144">
        <f t="shared" si="0"/>
        <v>5</v>
      </c>
      <c r="B13" s="150">
        <v>3980</v>
      </c>
      <c r="C13" s="146" t="s">
        <v>58</v>
      </c>
      <c r="D13" s="147">
        <v>2004</v>
      </c>
      <c r="E13" s="148">
        <f t="shared" si="1"/>
        <v>859.6</v>
      </c>
      <c r="F13" s="154">
        <f t="shared" si="2"/>
        <v>0</v>
      </c>
      <c r="G13" s="16"/>
      <c r="H13" s="17"/>
      <c r="I13" s="18"/>
      <c r="J13" s="17"/>
      <c r="K13" s="17"/>
      <c r="L13" s="19"/>
      <c r="M13" s="154">
        <f>O13+Q13</f>
        <v>66</v>
      </c>
      <c r="N13" s="16">
        <v>1</v>
      </c>
      <c r="O13" s="17">
        <f>110*0.6</f>
        <v>66</v>
      </c>
      <c r="P13" s="18"/>
      <c r="Q13" s="17"/>
      <c r="R13" s="17"/>
      <c r="S13" s="46"/>
      <c r="T13" s="154">
        <f t="shared" si="3"/>
        <v>0</v>
      </c>
      <c r="U13" s="16"/>
      <c r="V13" s="17"/>
      <c r="W13" s="18"/>
      <c r="X13" s="17"/>
      <c r="Y13" s="18"/>
      <c r="Z13" s="46"/>
      <c r="AA13" s="149">
        <f>AC13+AG13+AI13+AK13+AM13</f>
        <v>333</v>
      </c>
      <c r="AB13" s="20"/>
      <c r="AC13" s="21"/>
      <c r="AD13" s="22">
        <v>5</v>
      </c>
      <c r="AE13" s="23">
        <f>23*0.9</f>
        <v>20.7</v>
      </c>
      <c r="AF13" s="24">
        <v>2</v>
      </c>
      <c r="AG13" s="25">
        <f>82*0.9*1.5</f>
        <v>110.69999999999999</v>
      </c>
      <c r="AH13" s="129">
        <v>1</v>
      </c>
      <c r="AI13" s="25">
        <f>110*0.9*1.5</f>
        <v>148.5</v>
      </c>
      <c r="AJ13" s="36"/>
      <c r="AK13" s="26"/>
      <c r="AL13" s="36">
        <v>2</v>
      </c>
      <c r="AM13" s="53">
        <f>82*0.9</f>
        <v>73.8</v>
      </c>
      <c r="AN13" s="149">
        <f t="shared" si="4"/>
        <v>115.5</v>
      </c>
      <c r="AO13" s="36"/>
      <c r="AP13" s="26"/>
      <c r="AQ13" s="129">
        <v>1</v>
      </c>
      <c r="AR13" s="25">
        <f>110*0.7*1.5</f>
        <v>115.5</v>
      </c>
      <c r="AS13" s="118"/>
      <c r="AT13" s="26"/>
      <c r="AU13" s="36"/>
      <c r="AV13" s="53"/>
      <c r="AW13" s="152">
        <f t="shared" si="13"/>
        <v>0</v>
      </c>
      <c r="AX13" s="138"/>
      <c r="AY13" s="26"/>
      <c r="AZ13" s="138"/>
      <c r="BA13" s="26"/>
      <c r="BB13" s="42"/>
      <c r="BC13" s="21"/>
      <c r="BD13" s="138"/>
      <c r="BE13" s="53"/>
      <c r="BF13" s="152">
        <f>BH13+BJ13+BL13+BN13+BP13</f>
        <v>190</v>
      </c>
      <c r="BG13" s="129">
        <v>3</v>
      </c>
      <c r="BH13" s="25">
        <f>60*1.5</f>
        <v>90</v>
      </c>
      <c r="BI13" s="129">
        <v>7</v>
      </c>
      <c r="BJ13" s="25">
        <f>12*1.5</f>
        <v>18</v>
      </c>
      <c r="BK13" s="41"/>
      <c r="BL13" s="26"/>
      <c r="BM13" s="118">
        <v>2</v>
      </c>
      <c r="BN13" s="53">
        <f>82</f>
        <v>82</v>
      </c>
      <c r="BO13" s="41"/>
      <c r="BP13" s="53"/>
      <c r="BQ13" s="152">
        <f t="shared" si="5"/>
        <v>0</v>
      </c>
      <c r="BR13" s="78"/>
      <c r="BS13" s="21"/>
      <c r="BT13" s="78"/>
      <c r="BU13" s="97"/>
      <c r="BV13" s="152">
        <f>BX13+BZ13+CB13+CD13+CF13+CH13+CJ13+CL13+CN13</f>
        <v>89.1</v>
      </c>
      <c r="BW13" s="129">
        <v>4</v>
      </c>
      <c r="BX13" s="25">
        <f>30*1.1*1.5</f>
        <v>49.5</v>
      </c>
      <c r="BY13" s="114"/>
      <c r="BZ13" s="21"/>
      <c r="CA13" s="78"/>
      <c r="CB13" s="21"/>
      <c r="CC13" s="106"/>
      <c r="CD13" s="21"/>
      <c r="CE13" s="78">
        <v>4</v>
      </c>
      <c r="CF13" s="21">
        <f>30*1.1</f>
        <v>33</v>
      </c>
      <c r="CG13" s="137">
        <v>9</v>
      </c>
      <c r="CH13" s="25">
        <f>4*1.1*1.5</f>
        <v>6.6000000000000005</v>
      </c>
      <c r="CI13" s="78"/>
      <c r="CJ13" s="21"/>
      <c r="CK13" s="106"/>
      <c r="CL13" s="21"/>
      <c r="CM13" s="78"/>
      <c r="CN13" s="21"/>
      <c r="CO13" s="152">
        <f t="shared" si="6"/>
        <v>0</v>
      </c>
      <c r="CP13" s="78"/>
      <c r="CQ13" s="21"/>
      <c r="CR13" s="106"/>
      <c r="CS13" s="97"/>
      <c r="CT13" s="152">
        <f t="shared" si="7"/>
        <v>0</v>
      </c>
      <c r="CU13" s="93"/>
      <c r="CV13" s="21"/>
      <c r="CW13" s="93"/>
      <c r="CX13" s="21"/>
      <c r="CY13" s="93"/>
      <c r="CZ13" s="21"/>
      <c r="DA13" s="106"/>
      <c r="DB13" s="21"/>
      <c r="DC13" s="93"/>
      <c r="DD13" s="21"/>
      <c r="DE13" s="106"/>
      <c r="DF13" s="97"/>
      <c r="DG13" s="152">
        <f t="shared" si="8"/>
        <v>0</v>
      </c>
      <c r="DH13" s="114"/>
      <c r="DI13" s="21"/>
      <c r="DJ13" s="114"/>
      <c r="DK13" s="21"/>
      <c r="DL13" s="119"/>
      <c r="DM13" s="21"/>
      <c r="DN13" s="131"/>
      <c r="DO13" s="97"/>
      <c r="DP13" s="152">
        <f t="shared" si="9"/>
        <v>0</v>
      </c>
      <c r="DQ13" s="114"/>
      <c r="DR13" s="21"/>
      <c r="DS13" s="119"/>
      <c r="DT13" s="21"/>
      <c r="DU13" s="131"/>
      <c r="DV13" s="97"/>
      <c r="DW13" s="152">
        <f t="shared" si="10"/>
        <v>0</v>
      </c>
      <c r="DX13" s="120"/>
      <c r="DY13" s="21"/>
      <c r="DZ13" s="120"/>
      <c r="EA13" s="21"/>
      <c r="EB13" s="121"/>
      <c r="EC13" s="21"/>
      <c r="ED13" s="121"/>
      <c r="EE13" s="97"/>
      <c r="EF13" s="152">
        <f t="shared" si="11"/>
        <v>0</v>
      </c>
      <c r="EG13" s="132"/>
      <c r="EH13" s="21"/>
      <c r="EI13" s="132"/>
      <c r="EJ13" s="21"/>
      <c r="EK13" s="131"/>
      <c r="EL13" s="21"/>
      <c r="EM13" s="131"/>
      <c r="EN13" s="97"/>
      <c r="EO13" s="152">
        <f t="shared" si="12"/>
        <v>66</v>
      </c>
      <c r="EP13" s="29">
        <v>1</v>
      </c>
      <c r="EQ13" s="21">
        <f>110*0.6</f>
        <v>66</v>
      </c>
      <c r="ER13" s="131"/>
      <c r="ES13" s="104"/>
    </row>
    <row r="14" spans="1:149" x14ac:dyDescent="0.35">
      <c r="A14" s="66">
        <f t="shared" si="0"/>
        <v>6</v>
      </c>
      <c r="B14" s="67">
        <v>3694</v>
      </c>
      <c r="C14" s="2" t="s">
        <v>57</v>
      </c>
      <c r="D14" s="71">
        <v>2003</v>
      </c>
      <c r="E14" s="69">
        <f t="shared" si="1"/>
        <v>817.05</v>
      </c>
      <c r="F14" s="70">
        <f t="shared" si="2"/>
        <v>0</v>
      </c>
      <c r="G14" s="16"/>
      <c r="H14" s="17"/>
      <c r="I14" s="18"/>
      <c r="J14" s="17"/>
      <c r="K14" s="17"/>
      <c r="L14" s="19"/>
      <c r="M14" s="70">
        <f>O14</f>
        <v>36</v>
      </c>
      <c r="N14" s="16">
        <v>3</v>
      </c>
      <c r="O14" s="17">
        <f>60*0.6</f>
        <v>36</v>
      </c>
      <c r="P14" s="32">
        <v>4</v>
      </c>
      <c r="Q14" s="31">
        <f>30*0.6</f>
        <v>18</v>
      </c>
      <c r="R14" s="17"/>
      <c r="S14" s="46"/>
      <c r="T14" s="70">
        <f t="shared" si="3"/>
        <v>0</v>
      </c>
      <c r="U14" s="16"/>
      <c r="V14" s="17"/>
      <c r="W14" s="18"/>
      <c r="X14" s="17"/>
      <c r="Y14" s="18"/>
      <c r="Z14" s="46"/>
      <c r="AA14" s="73">
        <f>AE14+AG14+AI14+AK14+AM14</f>
        <v>235.8</v>
      </c>
      <c r="AB14" s="33">
        <v>7</v>
      </c>
      <c r="AC14" s="23">
        <f>12*0.9</f>
        <v>10.8</v>
      </c>
      <c r="AD14" s="29"/>
      <c r="AE14" s="21"/>
      <c r="AF14" s="24">
        <v>3</v>
      </c>
      <c r="AG14" s="25">
        <f>60*0.9*1.5</f>
        <v>81</v>
      </c>
      <c r="AH14" s="129">
        <v>3</v>
      </c>
      <c r="AI14" s="25">
        <f>60*0.9*1.5</f>
        <v>81</v>
      </c>
      <c r="AJ14" s="36">
        <v>2</v>
      </c>
      <c r="AK14" s="26">
        <f>82*0.9</f>
        <v>73.8</v>
      </c>
      <c r="AL14" s="36"/>
      <c r="AM14" s="53"/>
      <c r="AN14" s="73">
        <f t="shared" si="4"/>
        <v>0</v>
      </c>
      <c r="AO14" s="36"/>
      <c r="AP14" s="26"/>
      <c r="AQ14" s="118"/>
      <c r="AR14" s="26"/>
      <c r="AS14" s="138"/>
      <c r="AT14" s="26"/>
      <c r="AU14" s="138"/>
      <c r="AV14" s="53"/>
      <c r="AW14" s="74">
        <f t="shared" si="13"/>
        <v>0</v>
      </c>
      <c r="AX14" s="138"/>
      <c r="AY14" s="26"/>
      <c r="AZ14" s="138"/>
      <c r="BA14" s="26"/>
      <c r="BB14" s="37"/>
      <c r="BC14" s="21"/>
      <c r="BD14" s="138"/>
      <c r="BE14" s="53"/>
      <c r="BF14" s="74">
        <f>BH14+BJ14+BL14+BP14</f>
        <v>306</v>
      </c>
      <c r="BG14" s="129">
        <v>2</v>
      </c>
      <c r="BH14" s="25">
        <f>82*1.5</f>
        <v>123</v>
      </c>
      <c r="BI14" s="129">
        <v>2</v>
      </c>
      <c r="BJ14" s="25">
        <f>82*1.5</f>
        <v>123</v>
      </c>
      <c r="BK14" s="41">
        <v>3</v>
      </c>
      <c r="BL14" s="26">
        <f>60</f>
        <v>60</v>
      </c>
      <c r="BM14" s="28">
        <v>3</v>
      </c>
      <c r="BN14" s="54">
        <f>60</f>
        <v>60</v>
      </c>
      <c r="BO14" s="41"/>
      <c r="BP14" s="53"/>
      <c r="BQ14" s="74">
        <f t="shared" si="5"/>
        <v>0</v>
      </c>
      <c r="BR14" s="78"/>
      <c r="BS14" s="21"/>
      <c r="BT14" s="78"/>
      <c r="BU14" s="97"/>
      <c r="BV14" s="74">
        <f>BX14+CB14+CD14+CF14+CH14+CJ14+CL14+CN14</f>
        <v>239.25</v>
      </c>
      <c r="BW14" s="129">
        <v>2</v>
      </c>
      <c r="BX14" s="25">
        <f>82*1.1*1.5</f>
        <v>135.30000000000001</v>
      </c>
      <c r="BY14" s="28">
        <v>4</v>
      </c>
      <c r="BZ14" s="28" t="s">
        <v>27</v>
      </c>
      <c r="CA14" s="78"/>
      <c r="CB14" s="21"/>
      <c r="CC14" s="106"/>
      <c r="CD14" s="21"/>
      <c r="CE14" s="78"/>
      <c r="CF14" s="21"/>
      <c r="CG14" s="137">
        <v>5</v>
      </c>
      <c r="CH14" s="25">
        <f>23*1.1*1.5</f>
        <v>37.950000000000003</v>
      </c>
      <c r="CI14" s="78"/>
      <c r="CJ14" s="21"/>
      <c r="CK14" s="106">
        <v>3</v>
      </c>
      <c r="CL14" s="21">
        <f>60*1.1</f>
        <v>66</v>
      </c>
      <c r="CM14" s="78"/>
      <c r="CN14" s="21"/>
      <c r="CO14" s="74">
        <f t="shared" si="6"/>
        <v>0</v>
      </c>
      <c r="CP14" s="78"/>
      <c r="CQ14" s="21"/>
      <c r="CR14" s="106"/>
      <c r="CS14" s="97"/>
      <c r="CT14" s="74">
        <f t="shared" si="7"/>
        <v>0</v>
      </c>
      <c r="CU14" s="93"/>
      <c r="CV14" s="21"/>
      <c r="CW14" s="93"/>
      <c r="CX14" s="21"/>
      <c r="CY14" s="93"/>
      <c r="CZ14" s="21"/>
      <c r="DA14" s="106"/>
      <c r="DB14" s="21"/>
      <c r="DC14" s="93"/>
      <c r="DD14" s="21"/>
      <c r="DE14" s="106"/>
      <c r="DF14" s="97"/>
      <c r="DG14" s="74">
        <f t="shared" si="8"/>
        <v>0</v>
      </c>
      <c r="DH14" s="114"/>
      <c r="DI14" s="21"/>
      <c r="DJ14" s="114"/>
      <c r="DK14" s="21"/>
      <c r="DL14" s="119"/>
      <c r="DM14" s="21"/>
      <c r="DN14" s="119"/>
      <c r="DO14" s="97"/>
      <c r="DP14" s="74">
        <f t="shared" si="9"/>
        <v>0</v>
      </c>
      <c r="DQ14" s="114"/>
      <c r="DR14" s="21"/>
      <c r="DS14" s="119"/>
      <c r="DT14" s="21"/>
      <c r="DU14" s="119"/>
      <c r="DV14" s="97"/>
      <c r="DW14" s="74">
        <f t="shared" si="10"/>
        <v>0</v>
      </c>
      <c r="DX14" s="120"/>
      <c r="DY14" s="21"/>
      <c r="DZ14" s="120"/>
      <c r="EA14" s="21"/>
      <c r="EB14" s="121"/>
      <c r="EC14" s="21"/>
      <c r="ED14" s="121"/>
      <c r="EE14" s="97"/>
      <c r="EF14" s="74">
        <f t="shared" si="11"/>
        <v>0</v>
      </c>
      <c r="EG14" s="132"/>
      <c r="EH14" s="21"/>
      <c r="EI14" s="132"/>
      <c r="EJ14" s="21"/>
      <c r="EK14" s="131"/>
      <c r="EL14" s="21"/>
      <c r="EM14" s="131"/>
      <c r="EN14" s="97"/>
      <c r="EO14" s="74">
        <f t="shared" si="12"/>
        <v>0</v>
      </c>
      <c r="EP14" s="29"/>
      <c r="EQ14" s="21"/>
      <c r="ER14" s="131"/>
      <c r="ES14" s="104"/>
    </row>
    <row r="15" spans="1:149" x14ac:dyDescent="0.35">
      <c r="A15" s="144">
        <f t="shared" si="0"/>
        <v>7</v>
      </c>
      <c r="B15" s="145">
        <v>3676</v>
      </c>
      <c r="C15" s="146" t="s">
        <v>59</v>
      </c>
      <c r="D15" s="147">
        <v>2002</v>
      </c>
      <c r="E15" s="148">
        <f t="shared" si="1"/>
        <v>782.6</v>
      </c>
      <c r="F15" s="154">
        <f t="shared" si="2"/>
        <v>0</v>
      </c>
      <c r="G15" s="16"/>
      <c r="H15" s="17"/>
      <c r="I15" s="18"/>
      <c r="J15" s="17"/>
      <c r="K15" s="17"/>
      <c r="L15" s="19"/>
      <c r="M15" s="154">
        <f>O15+Q15</f>
        <v>36</v>
      </c>
      <c r="N15" s="16"/>
      <c r="O15" s="17"/>
      <c r="P15" s="18">
        <v>3</v>
      </c>
      <c r="Q15" s="17">
        <f>60*0.6</f>
        <v>36</v>
      </c>
      <c r="R15" s="17"/>
      <c r="S15" s="46"/>
      <c r="T15" s="154">
        <f t="shared" si="3"/>
        <v>0</v>
      </c>
      <c r="U15" s="16"/>
      <c r="V15" s="17"/>
      <c r="W15" s="18"/>
      <c r="X15" s="17"/>
      <c r="Y15" s="18"/>
      <c r="Z15" s="46"/>
      <c r="AA15" s="149">
        <f>AC15+AE15+AG15+AI15+AM15</f>
        <v>180</v>
      </c>
      <c r="AB15" s="20"/>
      <c r="AC15" s="21"/>
      <c r="AD15" s="29"/>
      <c r="AE15" s="21"/>
      <c r="AF15" s="29"/>
      <c r="AG15" s="21"/>
      <c r="AH15" s="129">
        <v>3</v>
      </c>
      <c r="AI15" s="25">
        <f>60*0.9*1.5</f>
        <v>81</v>
      </c>
      <c r="AJ15" s="28">
        <v>7</v>
      </c>
      <c r="AK15" s="23">
        <f>12*0.9</f>
        <v>10.8</v>
      </c>
      <c r="AL15" s="41">
        <v>1</v>
      </c>
      <c r="AM15" s="53">
        <f>110*0.9</f>
        <v>99</v>
      </c>
      <c r="AN15" s="149">
        <f>AP15+AR15+AV15</f>
        <v>172.9</v>
      </c>
      <c r="AO15" s="41">
        <v>2</v>
      </c>
      <c r="AP15" s="26">
        <f>82*0.7</f>
        <v>57.4</v>
      </c>
      <c r="AQ15" s="41"/>
      <c r="AR15" s="26"/>
      <c r="AS15" s="28">
        <v>2</v>
      </c>
      <c r="AT15" s="23">
        <f>82*0.7</f>
        <v>57.4</v>
      </c>
      <c r="AU15" s="129">
        <v>1</v>
      </c>
      <c r="AV15" s="57">
        <f>110*0.7*1.5</f>
        <v>115.5</v>
      </c>
      <c r="AW15" s="152">
        <f t="shared" si="13"/>
        <v>0</v>
      </c>
      <c r="AX15" s="36"/>
      <c r="AY15" s="26"/>
      <c r="AZ15" s="96"/>
      <c r="BA15" s="26"/>
      <c r="BB15" s="132"/>
      <c r="BC15" s="21"/>
      <c r="BD15" s="138"/>
      <c r="BE15" s="53"/>
      <c r="BF15" s="152">
        <f>BH15+BJ15+BN15+BP15</f>
        <v>138</v>
      </c>
      <c r="BG15" s="129">
        <v>7</v>
      </c>
      <c r="BH15" s="25">
        <f>12*1.5</f>
        <v>18</v>
      </c>
      <c r="BI15" s="129">
        <v>3</v>
      </c>
      <c r="BJ15" s="25">
        <f>60*1.5</f>
        <v>90</v>
      </c>
      <c r="BK15" s="28">
        <v>8</v>
      </c>
      <c r="BL15" s="23">
        <f>8</f>
        <v>8</v>
      </c>
      <c r="BM15" s="138">
        <v>4</v>
      </c>
      <c r="BN15" s="53">
        <f>30</f>
        <v>30</v>
      </c>
      <c r="BO15" s="138"/>
      <c r="BP15" s="53"/>
      <c r="BQ15" s="152">
        <f t="shared" si="5"/>
        <v>0</v>
      </c>
      <c r="BR15" s="78"/>
      <c r="BS15" s="21"/>
      <c r="BT15" s="78"/>
      <c r="BU15" s="97"/>
      <c r="BV15" s="152">
        <f>BX15+BZ15+CB15+CD15+CF15+CH15+CJ15+CL15+CN15</f>
        <v>134.20000000000002</v>
      </c>
      <c r="BW15" s="78"/>
      <c r="BX15" s="21"/>
      <c r="BY15" s="78"/>
      <c r="BZ15" s="21"/>
      <c r="CA15" s="78"/>
      <c r="CB15" s="21"/>
      <c r="CC15" s="106"/>
      <c r="CD15" s="21"/>
      <c r="CE15" s="78">
        <v>1</v>
      </c>
      <c r="CF15" s="21">
        <f>110*1.1</f>
        <v>121.00000000000001</v>
      </c>
      <c r="CG15" s="137">
        <v>8</v>
      </c>
      <c r="CH15" s="25">
        <f>8*1.1*1.5</f>
        <v>13.200000000000001</v>
      </c>
      <c r="CI15" s="78"/>
      <c r="CJ15" s="21"/>
      <c r="CK15" s="106"/>
      <c r="CL15" s="21"/>
      <c r="CM15" s="78"/>
      <c r="CN15" s="21"/>
      <c r="CO15" s="152">
        <f t="shared" si="6"/>
        <v>114.3</v>
      </c>
      <c r="CP15" s="129">
        <v>4</v>
      </c>
      <c r="CQ15" s="25">
        <f>30*0.9*1.5</f>
        <v>40.5</v>
      </c>
      <c r="CR15" s="106">
        <v>2</v>
      </c>
      <c r="CS15" s="97">
        <f>82*0.9</f>
        <v>73.8</v>
      </c>
      <c r="CT15" s="152">
        <f t="shared" si="7"/>
        <v>0</v>
      </c>
      <c r="CU15" s="93"/>
      <c r="CV15" s="21"/>
      <c r="CW15" s="93"/>
      <c r="CX15" s="21"/>
      <c r="CY15" s="93"/>
      <c r="CZ15" s="21"/>
      <c r="DA15" s="106"/>
      <c r="DB15" s="21"/>
      <c r="DC15" s="93"/>
      <c r="DD15" s="21"/>
      <c r="DE15" s="106"/>
      <c r="DF15" s="97"/>
      <c r="DG15" s="152">
        <f t="shared" si="8"/>
        <v>0</v>
      </c>
      <c r="DH15" s="114"/>
      <c r="DI15" s="21"/>
      <c r="DJ15" s="114"/>
      <c r="DK15" s="21"/>
      <c r="DL15" s="119"/>
      <c r="DM15" s="21"/>
      <c r="DN15" s="119"/>
      <c r="DO15" s="97"/>
      <c r="DP15" s="152">
        <f t="shared" si="9"/>
        <v>0</v>
      </c>
      <c r="DQ15" s="114"/>
      <c r="DR15" s="21"/>
      <c r="DS15" s="119"/>
      <c r="DT15" s="21"/>
      <c r="DU15" s="119"/>
      <c r="DV15" s="97"/>
      <c r="DW15" s="152">
        <f t="shared" si="10"/>
        <v>0</v>
      </c>
      <c r="DX15" s="120"/>
      <c r="DY15" s="21"/>
      <c r="DZ15" s="120"/>
      <c r="EA15" s="21"/>
      <c r="EB15" s="121"/>
      <c r="EC15" s="21"/>
      <c r="ED15" s="121"/>
      <c r="EE15" s="97"/>
      <c r="EF15" s="152">
        <f t="shared" si="11"/>
        <v>0</v>
      </c>
      <c r="EG15" s="132"/>
      <c r="EH15" s="21"/>
      <c r="EI15" s="132"/>
      <c r="EJ15" s="21"/>
      <c r="EK15" s="131"/>
      <c r="EL15" s="21"/>
      <c r="EM15" s="131"/>
      <c r="EN15" s="97"/>
      <c r="EO15" s="152">
        <f t="shared" si="12"/>
        <v>7.1999999999999993</v>
      </c>
      <c r="EP15" s="29">
        <v>7</v>
      </c>
      <c r="EQ15" s="21">
        <f>12*0.6</f>
        <v>7.1999999999999993</v>
      </c>
      <c r="ER15" s="131"/>
      <c r="ES15" s="104"/>
    </row>
    <row r="16" spans="1:149" x14ac:dyDescent="0.35">
      <c r="A16" s="66">
        <f t="shared" si="0"/>
        <v>8</v>
      </c>
      <c r="B16" s="67">
        <v>6100</v>
      </c>
      <c r="C16" s="2" t="s">
        <v>60</v>
      </c>
      <c r="D16" s="68">
        <v>2006</v>
      </c>
      <c r="E16" s="69">
        <f t="shared" si="1"/>
        <v>721.8</v>
      </c>
      <c r="F16" s="70">
        <f>J16</f>
        <v>44</v>
      </c>
      <c r="G16" s="30">
        <v>3</v>
      </c>
      <c r="H16" s="31">
        <f>60*0.4</f>
        <v>24</v>
      </c>
      <c r="I16" s="18">
        <v>1</v>
      </c>
      <c r="J16" s="17">
        <f>110*0.4</f>
        <v>44</v>
      </c>
      <c r="K16" s="17"/>
      <c r="L16" s="19"/>
      <c r="M16" s="70">
        <f>O16+Q16</f>
        <v>0</v>
      </c>
      <c r="N16" s="16"/>
      <c r="O16" s="17"/>
      <c r="P16" s="18"/>
      <c r="Q16" s="17"/>
      <c r="R16" s="17"/>
      <c r="S16" s="46"/>
      <c r="T16" s="70">
        <f>X16</f>
        <v>44</v>
      </c>
      <c r="U16" s="30">
        <v>1</v>
      </c>
      <c r="V16" s="31">
        <f>110*0.4</f>
        <v>44</v>
      </c>
      <c r="W16" s="18">
        <v>1</v>
      </c>
      <c r="X16" s="17">
        <f>110*0.4</f>
        <v>44</v>
      </c>
      <c r="Y16" s="18"/>
      <c r="Z16" s="46"/>
      <c r="AA16" s="73">
        <f>AC16+AE16+AG16+AI16+AK16+AM16</f>
        <v>0</v>
      </c>
      <c r="AB16" s="20"/>
      <c r="AC16" s="21"/>
      <c r="AD16" s="29"/>
      <c r="AE16" s="21"/>
      <c r="AF16" s="29"/>
      <c r="AG16" s="21"/>
      <c r="AH16" s="138"/>
      <c r="AI16" s="26"/>
      <c r="AJ16" s="96"/>
      <c r="AK16" s="26"/>
      <c r="AL16" s="138"/>
      <c r="AM16" s="53"/>
      <c r="AN16" s="73">
        <f>AP16+AR16+AT16+AV16</f>
        <v>0</v>
      </c>
      <c r="AO16" s="76"/>
      <c r="AP16" s="26"/>
      <c r="AQ16" s="118"/>
      <c r="AR16" s="26"/>
      <c r="AS16" s="138"/>
      <c r="AT16" s="26"/>
      <c r="AU16" s="118"/>
      <c r="AV16" s="53"/>
      <c r="AW16" s="74">
        <f>AY16+BA16+BE16</f>
        <v>259</v>
      </c>
      <c r="AX16" s="36">
        <v>2</v>
      </c>
      <c r="AY16" s="26">
        <f>82*0.7</f>
        <v>57.4</v>
      </c>
      <c r="AZ16" s="129">
        <v>2</v>
      </c>
      <c r="BA16" s="25">
        <f>82*0.7*1.5</f>
        <v>86.1</v>
      </c>
      <c r="BB16" s="28">
        <v>2</v>
      </c>
      <c r="BC16" s="23">
        <f>82*0.7</f>
        <v>57.4</v>
      </c>
      <c r="BD16" s="129">
        <v>1</v>
      </c>
      <c r="BE16" s="57">
        <f>110*0.7*1.5</f>
        <v>115.5</v>
      </c>
      <c r="BF16" s="74">
        <f>BH16+BJ16+BL16+BP16</f>
        <v>106</v>
      </c>
      <c r="BG16" s="96"/>
      <c r="BH16" s="26"/>
      <c r="BI16" s="129">
        <v>6</v>
      </c>
      <c r="BJ16" s="25">
        <f>16*1.5</f>
        <v>24</v>
      </c>
      <c r="BK16" s="96">
        <v>2</v>
      </c>
      <c r="BL16" s="26">
        <f>82</f>
        <v>82</v>
      </c>
      <c r="BM16" s="28">
        <v>7</v>
      </c>
      <c r="BN16" s="54">
        <f>12</f>
        <v>12</v>
      </c>
      <c r="BO16" s="41"/>
      <c r="BP16" s="53"/>
      <c r="BQ16" s="74">
        <f t="shared" si="5"/>
        <v>0</v>
      </c>
      <c r="BR16" s="78"/>
      <c r="BS16" s="21"/>
      <c r="BT16" s="78"/>
      <c r="BU16" s="97"/>
      <c r="BV16" s="74">
        <f>BX16+BZ16+CB16+CD16+CF16+CH16+CJ16+CL16+CN16</f>
        <v>0</v>
      </c>
      <c r="BW16" s="78"/>
      <c r="BX16" s="21"/>
      <c r="BY16" s="78"/>
      <c r="BZ16" s="21"/>
      <c r="CA16" s="78"/>
      <c r="CB16" s="21"/>
      <c r="CC16" s="106"/>
      <c r="CD16" s="21"/>
      <c r="CE16" s="78"/>
      <c r="CF16" s="21"/>
      <c r="CG16" s="106"/>
      <c r="CH16" s="29"/>
      <c r="CI16" s="78"/>
      <c r="CJ16" s="21"/>
      <c r="CK16" s="106"/>
      <c r="CL16" s="21"/>
      <c r="CM16" s="78"/>
      <c r="CN16" s="21"/>
      <c r="CO16" s="74">
        <f t="shared" si="6"/>
        <v>0</v>
      </c>
      <c r="CP16" s="114"/>
      <c r="CQ16" s="21"/>
      <c r="CR16" s="106"/>
      <c r="CS16" s="97"/>
      <c r="CT16" s="74">
        <f t="shared" si="7"/>
        <v>268.8</v>
      </c>
      <c r="CU16" s="129">
        <v>6</v>
      </c>
      <c r="CV16" s="25">
        <f>16*0.8*1.5</f>
        <v>19.200000000000003</v>
      </c>
      <c r="CW16" s="93">
        <v>1</v>
      </c>
      <c r="CX16" s="21">
        <f>110*0.8</f>
        <v>88</v>
      </c>
      <c r="CY16" s="93">
        <v>2</v>
      </c>
      <c r="CZ16" s="21">
        <f>82*0.8</f>
        <v>65.600000000000009</v>
      </c>
      <c r="DA16" s="137">
        <v>3</v>
      </c>
      <c r="DB16" s="25">
        <f>60*0.8*1.5</f>
        <v>72</v>
      </c>
      <c r="DC16" s="93">
        <v>4</v>
      </c>
      <c r="DD16" s="21">
        <f>30*0.8</f>
        <v>24</v>
      </c>
      <c r="DE16" s="106"/>
      <c r="DF16" s="97"/>
      <c r="DG16" s="74">
        <f t="shared" si="8"/>
        <v>0</v>
      </c>
      <c r="DH16" s="114"/>
      <c r="DI16" s="21"/>
      <c r="DJ16" s="114"/>
      <c r="DK16" s="21"/>
      <c r="DL16" s="119"/>
      <c r="DM16" s="21"/>
      <c r="DN16" s="131"/>
      <c r="DO16" s="97"/>
      <c r="DP16" s="74">
        <f t="shared" si="9"/>
        <v>0</v>
      </c>
      <c r="DQ16" s="114"/>
      <c r="DR16" s="21"/>
      <c r="DS16" s="119"/>
      <c r="DT16" s="21"/>
      <c r="DU16" s="119"/>
      <c r="DV16" s="97"/>
      <c r="DW16" s="74">
        <f t="shared" si="10"/>
        <v>0</v>
      </c>
      <c r="DX16" s="120"/>
      <c r="DY16" s="21"/>
      <c r="DZ16" s="120"/>
      <c r="EA16" s="21"/>
      <c r="EB16" s="121"/>
      <c r="EC16" s="21"/>
      <c r="ED16" s="121"/>
      <c r="EE16" s="97"/>
      <c r="EF16" s="74">
        <f t="shared" si="11"/>
        <v>0</v>
      </c>
      <c r="EG16" s="132"/>
      <c r="EH16" s="21"/>
      <c r="EI16" s="132"/>
      <c r="EJ16" s="21"/>
      <c r="EK16" s="131"/>
      <c r="EL16" s="21"/>
      <c r="EM16" s="131"/>
      <c r="EN16" s="97"/>
      <c r="EO16" s="74">
        <f t="shared" si="12"/>
        <v>0</v>
      </c>
      <c r="EP16" s="29"/>
      <c r="EQ16" s="21"/>
      <c r="ER16" s="131"/>
      <c r="ES16" s="104"/>
    </row>
    <row r="17" spans="1:149" x14ac:dyDescent="0.35">
      <c r="A17" s="144">
        <f t="shared" si="0"/>
        <v>9</v>
      </c>
      <c r="B17" s="145">
        <v>4706</v>
      </c>
      <c r="C17" s="146" t="s">
        <v>61</v>
      </c>
      <c r="D17" s="151">
        <v>2004</v>
      </c>
      <c r="E17" s="148">
        <f t="shared" si="1"/>
        <v>672.30000000000007</v>
      </c>
      <c r="F17" s="154">
        <f>H17+J17+L17</f>
        <v>0</v>
      </c>
      <c r="G17" s="16"/>
      <c r="H17" s="17"/>
      <c r="I17" s="18"/>
      <c r="J17" s="17"/>
      <c r="K17" s="17"/>
      <c r="L17" s="19"/>
      <c r="M17" s="154">
        <f>Q17</f>
        <v>7.1999999999999993</v>
      </c>
      <c r="N17" s="30">
        <v>8</v>
      </c>
      <c r="O17" s="31">
        <f>8*0.6</f>
        <v>4.8</v>
      </c>
      <c r="P17" s="18">
        <v>7</v>
      </c>
      <c r="Q17" s="17">
        <f>12*0.6</f>
        <v>7.1999999999999993</v>
      </c>
      <c r="R17" s="17"/>
      <c r="S17" s="46"/>
      <c r="T17" s="154">
        <f>V17+X17+Z17</f>
        <v>0</v>
      </c>
      <c r="U17" s="16"/>
      <c r="V17" s="17"/>
      <c r="W17" s="18"/>
      <c r="X17" s="17"/>
      <c r="Y17" s="18"/>
      <c r="Z17" s="46"/>
      <c r="AA17" s="149">
        <f>AC17+AE17+AG17+AI17+AK17+AM17</f>
        <v>120.6</v>
      </c>
      <c r="AB17" s="20"/>
      <c r="AC17" s="21"/>
      <c r="AD17" s="29"/>
      <c r="AE17" s="21"/>
      <c r="AF17" s="24">
        <v>6</v>
      </c>
      <c r="AG17" s="25">
        <f>16*0.9*1.5</f>
        <v>21.6</v>
      </c>
      <c r="AH17" s="36"/>
      <c r="AI17" s="26"/>
      <c r="AJ17" s="36"/>
      <c r="AK17" s="26"/>
      <c r="AL17" s="36">
        <v>1</v>
      </c>
      <c r="AM17" s="53">
        <f>110*0.9</f>
        <v>99</v>
      </c>
      <c r="AN17" s="149">
        <f>AR17+AT17+AV17</f>
        <v>204.4</v>
      </c>
      <c r="AO17" s="28">
        <v>4</v>
      </c>
      <c r="AP17" s="23">
        <f>30*0.7</f>
        <v>21</v>
      </c>
      <c r="AQ17" s="129">
        <v>4</v>
      </c>
      <c r="AR17" s="25">
        <f>30*0.7*1.5</f>
        <v>31.5</v>
      </c>
      <c r="AS17" s="36">
        <v>2</v>
      </c>
      <c r="AT17" s="26">
        <f>82*0.7</f>
        <v>57.4</v>
      </c>
      <c r="AU17" s="129">
        <v>1</v>
      </c>
      <c r="AV17" s="57">
        <f>110*0.7*1.5</f>
        <v>115.5</v>
      </c>
      <c r="AW17" s="152">
        <f>AY17+BA17+BC17+BE17</f>
        <v>0</v>
      </c>
      <c r="AX17" s="138"/>
      <c r="AY17" s="26"/>
      <c r="AZ17" s="138"/>
      <c r="BA17" s="26"/>
      <c r="BB17" s="114"/>
      <c r="BC17" s="21"/>
      <c r="BD17" s="138"/>
      <c r="BE17" s="53"/>
      <c r="BF17" s="152">
        <f>BH17+BJ17+BL17+BN17+BP17</f>
        <v>126</v>
      </c>
      <c r="BG17" s="129">
        <v>9</v>
      </c>
      <c r="BH17" s="25">
        <f>4*1.5</f>
        <v>6</v>
      </c>
      <c r="BI17" s="129">
        <v>3</v>
      </c>
      <c r="BJ17" s="25">
        <f>60*1.5</f>
        <v>90</v>
      </c>
      <c r="BK17" s="41"/>
      <c r="BL17" s="26"/>
      <c r="BM17" s="118">
        <v>4</v>
      </c>
      <c r="BN17" s="53">
        <f>30</f>
        <v>30</v>
      </c>
      <c r="BO17" s="41"/>
      <c r="BP17" s="53"/>
      <c r="BQ17" s="152">
        <f t="shared" si="5"/>
        <v>0</v>
      </c>
      <c r="BR17" s="78"/>
      <c r="BS17" s="21"/>
      <c r="BT17" s="78"/>
      <c r="BU17" s="97"/>
      <c r="BV17" s="152">
        <f>BX17+BZ17+CB17+CD17+CF17+CH17+CJ17+CL17+CN17</f>
        <v>159.50000000000003</v>
      </c>
      <c r="BW17" s="78"/>
      <c r="BX17" s="21"/>
      <c r="BY17" s="78"/>
      <c r="BZ17" s="21"/>
      <c r="CA17" s="78"/>
      <c r="CB17" s="21"/>
      <c r="CC17" s="106"/>
      <c r="CD17" s="21"/>
      <c r="CE17" s="78">
        <v>1</v>
      </c>
      <c r="CF17" s="21">
        <f>110*1.1</f>
        <v>121.00000000000001</v>
      </c>
      <c r="CG17" s="137">
        <v>8</v>
      </c>
      <c r="CH17" s="25">
        <f>8*1.1*1.5</f>
        <v>13.200000000000001</v>
      </c>
      <c r="CI17" s="78">
        <v>5</v>
      </c>
      <c r="CJ17" s="21">
        <f>23*1.1</f>
        <v>25.3</v>
      </c>
      <c r="CK17" s="106"/>
      <c r="CL17" s="21"/>
      <c r="CM17" s="78"/>
      <c r="CN17" s="21"/>
      <c r="CO17" s="152">
        <f t="shared" si="6"/>
        <v>5.4</v>
      </c>
      <c r="CP17" s="129">
        <v>9</v>
      </c>
      <c r="CQ17" s="25">
        <f>4*0.9*1.5</f>
        <v>5.4</v>
      </c>
      <c r="CR17" s="106"/>
      <c r="CS17" s="97"/>
      <c r="CT17" s="152">
        <f t="shared" si="7"/>
        <v>0</v>
      </c>
      <c r="CU17" s="114"/>
      <c r="CV17" s="21"/>
      <c r="CW17" s="93"/>
      <c r="CX17" s="21"/>
      <c r="CY17" s="93"/>
      <c r="CZ17" s="21"/>
      <c r="DA17" s="119"/>
      <c r="DB17" s="21"/>
      <c r="DC17" s="93"/>
      <c r="DD17" s="21"/>
      <c r="DE17" s="106"/>
      <c r="DF17" s="97"/>
      <c r="DG17" s="152">
        <f t="shared" si="8"/>
        <v>0</v>
      </c>
      <c r="DH17" s="114"/>
      <c r="DI17" s="21"/>
      <c r="DJ17" s="114"/>
      <c r="DK17" s="21"/>
      <c r="DL17" s="119"/>
      <c r="DM17" s="21"/>
      <c r="DN17" s="131"/>
      <c r="DO17" s="97"/>
      <c r="DP17" s="152">
        <f t="shared" si="9"/>
        <v>0</v>
      </c>
      <c r="DQ17" s="114"/>
      <c r="DR17" s="21"/>
      <c r="DS17" s="119"/>
      <c r="DT17" s="21"/>
      <c r="DU17" s="131"/>
      <c r="DV17" s="97"/>
      <c r="DW17" s="152">
        <f t="shared" si="10"/>
        <v>0</v>
      </c>
      <c r="DX17" s="120"/>
      <c r="DY17" s="21"/>
      <c r="DZ17" s="120"/>
      <c r="EA17" s="21"/>
      <c r="EB17" s="121"/>
      <c r="EC17" s="21"/>
      <c r="ED17" s="121"/>
      <c r="EE17" s="97"/>
      <c r="EF17" s="152">
        <f t="shared" si="11"/>
        <v>0</v>
      </c>
      <c r="EG17" s="132"/>
      <c r="EH17" s="21"/>
      <c r="EI17" s="132"/>
      <c r="EJ17" s="21"/>
      <c r="EK17" s="131"/>
      <c r="EL17" s="21"/>
      <c r="EM17" s="131"/>
      <c r="EN17" s="97"/>
      <c r="EO17" s="152">
        <f>EQ17</f>
        <v>49.199999999999996</v>
      </c>
      <c r="EP17" s="29">
        <v>2</v>
      </c>
      <c r="EQ17" s="21">
        <f>82*0.6</f>
        <v>49.199999999999996</v>
      </c>
      <c r="ER17" s="107">
        <v>2</v>
      </c>
      <c r="ES17" s="126">
        <f>82*0.6</f>
        <v>49.199999999999996</v>
      </c>
    </row>
    <row r="18" spans="1:149" x14ac:dyDescent="0.35">
      <c r="A18" s="66">
        <f t="shared" si="0"/>
        <v>10</v>
      </c>
      <c r="B18" s="67">
        <v>4600</v>
      </c>
      <c r="C18" s="2" t="s">
        <v>62</v>
      </c>
      <c r="D18" s="68">
        <v>2005</v>
      </c>
      <c r="E18" s="69">
        <f t="shared" si="1"/>
        <v>653.5</v>
      </c>
      <c r="F18" s="70">
        <f>J18</f>
        <v>32.800000000000004</v>
      </c>
      <c r="G18" s="30">
        <v>4</v>
      </c>
      <c r="H18" s="31">
        <f>30*0.4</f>
        <v>12</v>
      </c>
      <c r="I18" s="18">
        <v>2</v>
      </c>
      <c r="J18" s="17">
        <f>82*0.4</f>
        <v>32.800000000000004</v>
      </c>
      <c r="K18" s="17"/>
      <c r="L18" s="19"/>
      <c r="M18" s="70">
        <f>O18+Q18</f>
        <v>0</v>
      </c>
      <c r="N18" s="16"/>
      <c r="O18" s="17"/>
      <c r="P18" s="18"/>
      <c r="Q18" s="17"/>
      <c r="R18" s="17"/>
      <c r="S18" s="46"/>
      <c r="T18" s="70">
        <f>V18</f>
        <v>12</v>
      </c>
      <c r="U18" s="16">
        <v>4</v>
      </c>
      <c r="V18" s="17">
        <f>30*0.4</f>
        <v>12</v>
      </c>
      <c r="W18" s="32">
        <v>5</v>
      </c>
      <c r="X18" s="31">
        <f>23*0.4</f>
        <v>9.2000000000000011</v>
      </c>
      <c r="Y18" s="18"/>
      <c r="Z18" s="46"/>
      <c r="AA18" s="73">
        <f>AC18+AE18+AG18+AI18+AK18+AM18</f>
        <v>0</v>
      </c>
      <c r="AB18" s="20"/>
      <c r="AC18" s="21"/>
      <c r="AD18" s="29"/>
      <c r="AE18" s="21"/>
      <c r="AF18" s="29"/>
      <c r="AG18" s="21"/>
      <c r="AH18" s="76"/>
      <c r="AI18" s="26"/>
      <c r="AJ18" s="76"/>
      <c r="AK18" s="26"/>
      <c r="AL18" s="138"/>
      <c r="AM18" s="53"/>
      <c r="AN18" s="73">
        <f>AP18+AR18+AT18+AV18</f>
        <v>0</v>
      </c>
      <c r="AO18" s="118"/>
      <c r="AP18" s="26"/>
      <c r="AQ18" s="138"/>
      <c r="AR18" s="26"/>
      <c r="AS18" s="36"/>
      <c r="AT18" s="26"/>
      <c r="AU18" s="138"/>
      <c r="AV18" s="53"/>
      <c r="AW18" s="74">
        <f>BA18+BC18+BE18</f>
        <v>128.1</v>
      </c>
      <c r="AX18" s="28">
        <v>6</v>
      </c>
      <c r="AY18" s="23">
        <f>16*0.7</f>
        <v>11.2</v>
      </c>
      <c r="AZ18" s="138"/>
      <c r="BA18" s="26"/>
      <c r="BB18" s="37">
        <v>3</v>
      </c>
      <c r="BC18" s="21">
        <f>60*0.7</f>
        <v>42</v>
      </c>
      <c r="BD18" s="129">
        <v>2</v>
      </c>
      <c r="BE18" s="57">
        <f>82*0.7*1.5</f>
        <v>86.1</v>
      </c>
      <c r="BF18" s="74">
        <f>BH18+BJ18+BL18+BP18</f>
        <v>72</v>
      </c>
      <c r="BG18" s="118"/>
      <c r="BH18" s="26"/>
      <c r="BI18" s="129">
        <v>8</v>
      </c>
      <c r="BJ18" s="25">
        <f>8*1.5</f>
        <v>12</v>
      </c>
      <c r="BK18" s="76"/>
      <c r="BL18" s="26"/>
      <c r="BM18" s="28">
        <v>8</v>
      </c>
      <c r="BN18" s="55" t="s">
        <v>27</v>
      </c>
      <c r="BO18" s="76">
        <v>3</v>
      </c>
      <c r="BP18" s="53">
        <f>60</f>
        <v>60</v>
      </c>
      <c r="BQ18" s="74">
        <f t="shared" si="5"/>
        <v>0</v>
      </c>
      <c r="BR18" s="78"/>
      <c r="BS18" s="21"/>
      <c r="BT18" s="78"/>
      <c r="BU18" s="97"/>
      <c r="BV18" s="74">
        <f>BX18+BZ18+CB18+CD18+CF18+CH18+CJ18+CL18+CN18</f>
        <v>33</v>
      </c>
      <c r="BW18" s="78"/>
      <c r="BX18" s="21"/>
      <c r="BY18" s="78"/>
      <c r="BZ18" s="21"/>
      <c r="CA18" s="78"/>
      <c r="CB18" s="21"/>
      <c r="CC18" s="106">
        <v>4</v>
      </c>
      <c r="CD18" s="21">
        <f>30*1.1</f>
        <v>33</v>
      </c>
      <c r="CE18" s="78"/>
      <c r="CF18" s="21"/>
      <c r="CG18" s="119"/>
      <c r="CH18" s="21"/>
      <c r="CI18" s="78"/>
      <c r="CJ18" s="21"/>
      <c r="CK18" s="106"/>
      <c r="CL18" s="21"/>
      <c r="CM18" s="78"/>
      <c r="CN18" s="21"/>
      <c r="CO18" s="74">
        <f t="shared" si="6"/>
        <v>0</v>
      </c>
      <c r="CP18" s="132"/>
      <c r="CQ18" s="21"/>
      <c r="CR18" s="106"/>
      <c r="CS18" s="97"/>
      <c r="CT18" s="74">
        <f t="shared" si="7"/>
        <v>309.60000000000002</v>
      </c>
      <c r="CU18" s="93"/>
      <c r="CV18" s="21"/>
      <c r="CW18" s="93">
        <v>4</v>
      </c>
      <c r="CX18" s="21">
        <f>30*0.8</f>
        <v>24</v>
      </c>
      <c r="CY18" s="93"/>
      <c r="CZ18" s="21"/>
      <c r="DA18" s="137">
        <v>1</v>
      </c>
      <c r="DB18" s="25">
        <f>110*0.8*1.5</f>
        <v>132</v>
      </c>
      <c r="DC18" s="93">
        <v>1</v>
      </c>
      <c r="DD18" s="21">
        <f>110*0.8</f>
        <v>88</v>
      </c>
      <c r="DE18" s="106">
        <v>2</v>
      </c>
      <c r="DF18" s="97">
        <f>82*0.8</f>
        <v>65.600000000000009</v>
      </c>
      <c r="DG18" s="74">
        <f t="shared" si="8"/>
        <v>0</v>
      </c>
      <c r="DH18" s="114"/>
      <c r="DI18" s="21"/>
      <c r="DJ18" s="114"/>
      <c r="DK18" s="21"/>
      <c r="DL18" s="119"/>
      <c r="DM18" s="21"/>
      <c r="DN18" s="119"/>
      <c r="DO18" s="97"/>
      <c r="DP18" s="74">
        <f t="shared" si="9"/>
        <v>0</v>
      </c>
      <c r="DQ18" s="114"/>
      <c r="DR18" s="21"/>
      <c r="DS18" s="119"/>
      <c r="DT18" s="21"/>
      <c r="DU18" s="119"/>
      <c r="DV18" s="97"/>
      <c r="DW18" s="74">
        <f t="shared" si="10"/>
        <v>0</v>
      </c>
      <c r="DX18" s="120"/>
      <c r="DY18" s="21"/>
      <c r="DZ18" s="120"/>
      <c r="EA18" s="21"/>
      <c r="EB18" s="121"/>
      <c r="EC18" s="21"/>
      <c r="ED18" s="131"/>
      <c r="EE18" s="97"/>
      <c r="EF18" s="74">
        <f>EH18+EN18</f>
        <v>30</v>
      </c>
      <c r="EG18" s="132"/>
      <c r="EH18" s="21"/>
      <c r="EI18" s="28">
        <v>5</v>
      </c>
      <c r="EJ18" s="23">
        <f>23*0.5</f>
        <v>11.5</v>
      </c>
      <c r="EK18" s="107">
        <v>2</v>
      </c>
      <c r="EL18" s="23">
        <f>82*0.5</f>
        <v>41</v>
      </c>
      <c r="EM18" s="131">
        <v>3</v>
      </c>
      <c r="EN18" s="97">
        <f>60*0.5</f>
        <v>30</v>
      </c>
      <c r="EO18" s="74">
        <f>EQ18+ES18</f>
        <v>36</v>
      </c>
      <c r="EP18" s="29"/>
      <c r="EQ18" s="21"/>
      <c r="ER18" s="131">
        <v>3</v>
      </c>
      <c r="ES18" s="104">
        <f>60*0.6</f>
        <v>36</v>
      </c>
    </row>
    <row r="19" spans="1:149" x14ac:dyDescent="0.35">
      <c r="A19" s="144">
        <f t="shared" si="0"/>
        <v>11</v>
      </c>
      <c r="B19" s="145">
        <v>5219</v>
      </c>
      <c r="C19" s="146" t="s">
        <v>63</v>
      </c>
      <c r="D19" s="147">
        <v>2006</v>
      </c>
      <c r="E19" s="148">
        <f t="shared" si="1"/>
        <v>617.1</v>
      </c>
      <c r="F19" s="154">
        <f>H19</f>
        <v>32.800000000000004</v>
      </c>
      <c r="G19" s="16">
        <v>2</v>
      </c>
      <c r="H19" s="17">
        <f>82*0.4</f>
        <v>32.800000000000004</v>
      </c>
      <c r="I19" s="32">
        <v>3</v>
      </c>
      <c r="J19" s="31">
        <f>60*0.4</f>
        <v>24</v>
      </c>
      <c r="K19" s="17"/>
      <c r="L19" s="19"/>
      <c r="M19" s="154">
        <f>O19+Q19</f>
        <v>0</v>
      </c>
      <c r="N19" s="16"/>
      <c r="O19" s="17"/>
      <c r="P19" s="18"/>
      <c r="Q19" s="17"/>
      <c r="R19" s="17"/>
      <c r="S19" s="46"/>
      <c r="T19" s="154">
        <f>X19</f>
        <v>32.800000000000004</v>
      </c>
      <c r="U19" s="30">
        <v>2</v>
      </c>
      <c r="V19" s="31">
        <f>82*0.4</f>
        <v>32.800000000000004</v>
      </c>
      <c r="W19" s="18">
        <v>2</v>
      </c>
      <c r="X19" s="17">
        <f>82*0.4</f>
        <v>32.800000000000004</v>
      </c>
      <c r="Y19" s="18"/>
      <c r="Z19" s="46"/>
      <c r="AA19" s="149">
        <f>AC19+AE19+AG19+AI19+AK19+AM19</f>
        <v>0</v>
      </c>
      <c r="AB19" s="20"/>
      <c r="AC19" s="21"/>
      <c r="AD19" s="29"/>
      <c r="AE19" s="21"/>
      <c r="AF19" s="29"/>
      <c r="AG19" s="21"/>
      <c r="AH19" s="118"/>
      <c r="AI19" s="26"/>
      <c r="AJ19" s="41"/>
      <c r="AK19" s="26"/>
      <c r="AL19" s="138"/>
      <c r="AM19" s="53"/>
      <c r="AN19" s="149">
        <f>AP19+AR19+AT19+AV19</f>
        <v>0</v>
      </c>
      <c r="AO19" s="36"/>
      <c r="AP19" s="26"/>
      <c r="AQ19" s="138"/>
      <c r="AR19" s="26"/>
      <c r="AS19" s="76"/>
      <c r="AT19" s="26"/>
      <c r="AU19" s="138"/>
      <c r="AV19" s="53"/>
      <c r="AW19" s="152">
        <f>BA19+BC19+BE19</f>
        <v>235.9</v>
      </c>
      <c r="AX19" s="28">
        <v>3</v>
      </c>
      <c r="AY19" s="23">
        <f>60*0.7</f>
        <v>42</v>
      </c>
      <c r="AZ19" s="129">
        <v>3</v>
      </c>
      <c r="BA19" s="25">
        <f>60*0.7*1.5</f>
        <v>63</v>
      </c>
      <c r="BB19" s="132">
        <v>2</v>
      </c>
      <c r="BC19" s="21">
        <f>82*0.7</f>
        <v>57.4</v>
      </c>
      <c r="BD19" s="129">
        <v>1</v>
      </c>
      <c r="BE19" s="57">
        <f>110*0.7*1.5</f>
        <v>115.5</v>
      </c>
      <c r="BF19" s="152">
        <f>BH19+BJ19+BL19+BN19+BP19</f>
        <v>24</v>
      </c>
      <c r="BG19" s="118"/>
      <c r="BH19" s="26"/>
      <c r="BI19" s="129">
        <v>6</v>
      </c>
      <c r="BJ19" s="25">
        <f>16*1.5</f>
        <v>24</v>
      </c>
      <c r="BK19" s="41"/>
      <c r="BL19" s="26"/>
      <c r="BM19" s="138"/>
      <c r="BN19" s="53"/>
      <c r="BO19" s="41"/>
      <c r="BP19" s="53"/>
      <c r="BQ19" s="152">
        <f t="shared" si="5"/>
        <v>0</v>
      </c>
      <c r="BR19" s="78"/>
      <c r="BS19" s="21"/>
      <c r="BT19" s="78"/>
      <c r="BU19" s="97"/>
      <c r="BV19" s="152">
        <f>BX19+BZ19+CB19+CD19+CF19+CH19+CJ19+CL19+CN19</f>
        <v>0</v>
      </c>
      <c r="BW19" s="78"/>
      <c r="BX19" s="21"/>
      <c r="BY19" s="78"/>
      <c r="BZ19" s="21"/>
      <c r="CA19" s="78"/>
      <c r="CB19" s="21"/>
      <c r="CC19" s="106"/>
      <c r="CD19" s="21"/>
      <c r="CE19" s="78"/>
      <c r="CF19" s="21"/>
      <c r="CG19" s="119"/>
      <c r="CH19" s="21"/>
      <c r="CI19" s="78"/>
      <c r="CJ19" s="21"/>
      <c r="CK19" s="106"/>
      <c r="CL19" s="21"/>
      <c r="CM19" s="78"/>
      <c r="CN19" s="21"/>
      <c r="CO19" s="152">
        <f t="shared" si="6"/>
        <v>0</v>
      </c>
      <c r="CP19" s="132"/>
      <c r="CQ19" s="21"/>
      <c r="CR19" s="106"/>
      <c r="CS19" s="97"/>
      <c r="CT19" s="152">
        <f t="shared" si="7"/>
        <v>242.4</v>
      </c>
      <c r="CU19" s="129">
        <v>2</v>
      </c>
      <c r="CV19" s="25">
        <f>82*0.8*1.5</f>
        <v>98.4</v>
      </c>
      <c r="CW19" s="93">
        <v>3</v>
      </c>
      <c r="CX19" s="21">
        <f>60*0.8</f>
        <v>48</v>
      </c>
      <c r="CY19" s="93"/>
      <c r="CZ19" s="21"/>
      <c r="DA19" s="137">
        <v>3</v>
      </c>
      <c r="DB19" s="25">
        <f>60*0.8*1.5</f>
        <v>72</v>
      </c>
      <c r="DC19" s="93"/>
      <c r="DD19" s="21"/>
      <c r="DE19" s="106">
        <v>4</v>
      </c>
      <c r="DF19" s="97">
        <f>30*0.8</f>
        <v>24</v>
      </c>
      <c r="DG19" s="152">
        <f t="shared" si="8"/>
        <v>0</v>
      </c>
      <c r="DH19" s="114"/>
      <c r="DI19" s="21"/>
      <c r="DJ19" s="114"/>
      <c r="DK19" s="21"/>
      <c r="DL19" s="119"/>
      <c r="DM19" s="21"/>
      <c r="DN19" s="119"/>
      <c r="DO19" s="97"/>
      <c r="DP19" s="152">
        <f t="shared" si="9"/>
        <v>0</v>
      </c>
      <c r="DQ19" s="114"/>
      <c r="DR19" s="21"/>
      <c r="DS19" s="119"/>
      <c r="DT19" s="21"/>
      <c r="DU19" s="119"/>
      <c r="DV19" s="97"/>
      <c r="DW19" s="152">
        <f t="shared" si="10"/>
        <v>0</v>
      </c>
      <c r="DX19" s="120"/>
      <c r="DY19" s="21"/>
      <c r="DZ19" s="120"/>
      <c r="EA19" s="21"/>
      <c r="EB19" s="121"/>
      <c r="EC19" s="21"/>
      <c r="ED19" s="121"/>
      <c r="EE19" s="98"/>
      <c r="EF19" s="152">
        <f>EH19+EJ19+EL19+EN19</f>
        <v>0</v>
      </c>
      <c r="EG19" s="132"/>
      <c r="EH19" s="21"/>
      <c r="EI19" s="132"/>
      <c r="EJ19" s="21"/>
      <c r="EK19" s="131"/>
      <c r="EL19" s="21"/>
      <c r="EM19" s="131"/>
      <c r="EN19" s="98"/>
      <c r="EO19" s="152">
        <f>EQ19+ES19</f>
        <v>49.199999999999996</v>
      </c>
      <c r="EP19" s="29"/>
      <c r="EQ19" s="21"/>
      <c r="ER19" s="131">
        <v>2</v>
      </c>
      <c r="ES19" s="143">
        <f>82*0.6</f>
        <v>49.199999999999996</v>
      </c>
    </row>
    <row r="20" spans="1:149" x14ac:dyDescent="0.35">
      <c r="A20" s="66">
        <f t="shared" si="0"/>
        <v>12</v>
      </c>
      <c r="B20" s="67">
        <v>345</v>
      </c>
      <c r="C20" s="2" t="s">
        <v>64</v>
      </c>
      <c r="D20" s="71">
        <v>1998</v>
      </c>
      <c r="E20" s="69">
        <f t="shared" si="1"/>
        <v>583.55000000000007</v>
      </c>
      <c r="F20" s="70">
        <f>H20+J20+L20</f>
        <v>0</v>
      </c>
      <c r="G20" s="16"/>
      <c r="H20" s="17"/>
      <c r="I20" s="18"/>
      <c r="J20" s="17"/>
      <c r="K20" s="17"/>
      <c r="L20" s="19"/>
      <c r="M20" s="70">
        <f>O20</f>
        <v>13.799999999999999</v>
      </c>
      <c r="N20" s="16">
        <v>5</v>
      </c>
      <c r="O20" s="17">
        <f>23*0.6</f>
        <v>13.799999999999999</v>
      </c>
      <c r="P20" s="32">
        <v>6</v>
      </c>
      <c r="Q20" s="31">
        <f>16*0.6</f>
        <v>9.6</v>
      </c>
      <c r="R20" s="17"/>
      <c r="S20" s="46"/>
      <c r="T20" s="70">
        <f>V20+X20+Z20</f>
        <v>0</v>
      </c>
      <c r="U20" s="16"/>
      <c r="V20" s="17"/>
      <c r="W20" s="18"/>
      <c r="X20" s="17"/>
      <c r="Y20" s="18"/>
      <c r="Z20" s="46"/>
      <c r="AA20" s="73">
        <f>AE20+AG20+AI20+AM20</f>
        <v>253.35000000000002</v>
      </c>
      <c r="AB20" s="33">
        <v>3</v>
      </c>
      <c r="AC20" s="23">
        <f>60*0.9</f>
        <v>54</v>
      </c>
      <c r="AD20" s="29"/>
      <c r="AE20" s="21"/>
      <c r="AF20" s="24">
        <v>5</v>
      </c>
      <c r="AG20" s="25">
        <f>23*0.9*1.5</f>
        <v>31.049999999999997</v>
      </c>
      <c r="AH20" s="129">
        <v>1</v>
      </c>
      <c r="AI20" s="25">
        <f>110*0.9*1.5</f>
        <v>148.5</v>
      </c>
      <c r="AJ20" s="28">
        <v>3</v>
      </c>
      <c r="AK20" s="23">
        <f>60*0.9</f>
        <v>54</v>
      </c>
      <c r="AL20" s="76">
        <v>2</v>
      </c>
      <c r="AM20" s="53">
        <f>82*0.9</f>
        <v>73.8</v>
      </c>
      <c r="AN20" s="73">
        <f>AP20+AR20+AT20+AV20</f>
        <v>0</v>
      </c>
      <c r="AO20" s="138"/>
      <c r="AP20" s="26"/>
      <c r="AQ20" s="138"/>
      <c r="AR20" s="26"/>
      <c r="AS20" s="76"/>
      <c r="AT20" s="26"/>
      <c r="AU20" s="138"/>
      <c r="AV20" s="53"/>
      <c r="AW20" s="74">
        <f>AY20+BA20+BC20+BE20</f>
        <v>0</v>
      </c>
      <c r="AX20" s="138"/>
      <c r="AY20" s="26"/>
      <c r="AZ20" s="138"/>
      <c r="BA20" s="26"/>
      <c r="BB20" s="132"/>
      <c r="BC20" s="21"/>
      <c r="BD20" s="138"/>
      <c r="BE20" s="53"/>
      <c r="BF20" s="74">
        <f>BH20+BJ20+BN20</f>
        <v>100</v>
      </c>
      <c r="BG20" s="138"/>
      <c r="BH20" s="26"/>
      <c r="BI20" s="129">
        <v>7</v>
      </c>
      <c r="BJ20" s="25">
        <f>12*1.5</f>
        <v>18</v>
      </c>
      <c r="BK20" s="28">
        <v>4</v>
      </c>
      <c r="BL20" s="23">
        <f>30</f>
        <v>30</v>
      </c>
      <c r="BM20" s="138">
        <v>2</v>
      </c>
      <c r="BN20" s="53">
        <f>82</f>
        <v>82</v>
      </c>
      <c r="BO20" s="28">
        <v>2</v>
      </c>
      <c r="BP20" s="54">
        <f>82</f>
        <v>82</v>
      </c>
      <c r="BQ20" s="74">
        <f t="shared" si="5"/>
        <v>0</v>
      </c>
      <c r="BR20" s="78"/>
      <c r="BS20" s="21"/>
      <c r="BT20" s="78"/>
      <c r="BU20" s="97"/>
      <c r="BV20" s="74">
        <f>CB20+CD20+CF20+CH20+CJ20+CL20</f>
        <v>180.4</v>
      </c>
      <c r="BW20" s="28">
        <v>9</v>
      </c>
      <c r="BX20" s="22" t="s">
        <v>27</v>
      </c>
      <c r="BY20" s="28">
        <v>5</v>
      </c>
      <c r="BZ20" s="28" t="s">
        <v>27</v>
      </c>
      <c r="CA20" s="78">
        <v>1</v>
      </c>
      <c r="CB20" s="21">
        <f>110*1.1</f>
        <v>121.00000000000001</v>
      </c>
      <c r="CC20" s="106"/>
      <c r="CD20" s="21"/>
      <c r="CE20" s="78"/>
      <c r="CF20" s="21"/>
      <c r="CG20" s="137">
        <v>6</v>
      </c>
      <c r="CH20" s="25">
        <f>16*1.1*1.5</f>
        <v>26.400000000000002</v>
      </c>
      <c r="CI20" s="78"/>
      <c r="CJ20" s="21"/>
      <c r="CK20" s="106">
        <v>4</v>
      </c>
      <c r="CL20" s="21">
        <f>30*1.1</f>
        <v>33</v>
      </c>
      <c r="CM20" s="28">
        <v>5</v>
      </c>
      <c r="CN20" s="22" t="s">
        <v>27</v>
      </c>
      <c r="CO20" s="74">
        <f t="shared" si="6"/>
        <v>0</v>
      </c>
      <c r="CP20" s="132"/>
      <c r="CQ20" s="21"/>
      <c r="CR20" s="106"/>
      <c r="CS20" s="97"/>
      <c r="CT20" s="74">
        <f t="shared" si="7"/>
        <v>0</v>
      </c>
      <c r="CU20" s="132"/>
      <c r="CV20" s="21"/>
      <c r="CW20" s="93"/>
      <c r="CX20" s="21"/>
      <c r="CY20" s="93"/>
      <c r="CZ20" s="21"/>
      <c r="DA20" s="131"/>
      <c r="DB20" s="21"/>
      <c r="DC20" s="93"/>
      <c r="DD20" s="21"/>
      <c r="DE20" s="106"/>
      <c r="DF20" s="97"/>
      <c r="DG20" s="74">
        <f t="shared" si="8"/>
        <v>0</v>
      </c>
      <c r="DH20" s="114"/>
      <c r="DI20" s="21"/>
      <c r="DJ20" s="114"/>
      <c r="DK20" s="21"/>
      <c r="DL20" s="119"/>
      <c r="DM20" s="21"/>
      <c r="DN20" s="119"/>
      <c r="DO20" s="97"/>
      <c r="DP20" s="74">
        <f t="shared" si="9"/>
        <v>0</v>
      </c>
      <c r="DQ20" s="114"/>
      <c r="DR20" s="21"/>
      <c r="DS20" s="119"/>
      <c r="DT20" s="21"/>
      <c r="DU20" s="119"/>
      <c r="DV20" s="97"/>
      <c r="DW20" s="74">
        <f t="shared" si="10"/>
        <v>0</v>
      </c>
      <c r="DX20" s="120"/>
      <c r="DY20" s="21"/>
      <c r="DZ20" s="120"/>
      <c r="EA20" s="21"/>
      <c r="EB20" s="121"/>
      <c r="EC20" s="21"/>
      <c r="ED20" s="121"/>
      <c r="EE20" s="97"/>
      <c r="EF20" s="74">
        <f>EH20+EJ20+EL20+EN20</f>
        <v>0</v>
      </c>
      <c r="EG20" s="132"/>
      <c r="EH20" s="21"/>
      <c r="EI20" s="132"/>
      <c r="EJ20" s="21"/>
      <c r="EK20" s="131"/>
      <c r="EL20" s="21"/>
      <c r="EM20" s="131"/>
      <c r="EN20" s="97"/>
      <c r="EO20" s="74">
        <f>EQ20+ES20</f>
        <v>36</v>
      </c>
      <c r="EP20" s="29">
        <v>3</v>
      </c>
      <c r="EQ20" s="21">
        <f>60*0.6</f>
        <v>36</v>
      </c>
      <c r="ER20" s="131"/>
      <c r="ES20" s="104"/>
    </row>
    <row r="21" spans="1:149" x14ac:dyDescent="0.35">
      <c r="A21" s="144">
        <f t="shared" si="0"/>
        <v>13</v>
      </c>
      <c r="B21" s="150">
        <v>2632</v>
      </c>
      <c r="C21" s="146" t="s">
        <v>66</v>
      </c>
      <c r="D21" s="147">
        <v>2001</v>
      </c>
      <c r="E21" s="148">
        <f t="shared" si="1"/>
        <v>569.34999999999991</v>
      </c>
      <c r="F21" s="154">
        <f>H21+J21+L21</f>
        <v>0</v>
      </c>
      <c r="G21" s="16"/>
      <c r="H21" s="17"/>
      <c r="I21" s="18"/>
      <c r="J21" s="17"/>
      <c r="K21" s="17"/>
      <c r="L21" s="19"/>
      <c r="M21" s="154">
        <f>O21+Q21</f>
        <v>0</v>
      </c>
      <c r="N21" s="16"/>
      <c r="O21" s="17"/>
      <c r="P21" s="18"/>
      <c r="Q21" s="17"/>
      <c r="R21" s="17"/>
      <c r="S21" s="46"/>
      <c r="T21" s="154">
        <f>V21+X21+Z21</f>
        <v>0</v>
      </c>
      <c r="U21" s="16"/>
      <c r="V21" s="17"/>
      <c r="W21" s="18"/>
      <c r="X21" s="17"/>
      <c r="Y21" s="18"/>
      <c r="Z21" s="46"/>
      <c r="AA21" s="149">
        <f>AC21+AG21+AI21+AK21+AM21</f>
        <v>51.75</v>
      </c>
      <c r="AB21" s="20"/>
      <c r="AC21" s="21"/>
      <c r="AD21" s="22">
        <v>7</v>
      </c>
      <c r="AE21" s="23">
        <f>12*0.9</f>
        <v>10.8</v>
      </c>
      <c r="AF21" s="29"/>
      <c r="AG21" s="21"/>
      <c r="AH21" s="129">
        <v>5</v>
      </c>
      <c r="AI21" s="25">
        <f>23*0.9*1.5</f>
        <v>31.049999999999997</v>
      </c>
      <c r="AJ21" s="41">
        <v>5</v>
      </c>
      <c r="AK21" s="26">
        <f>23*0.9</f>
        <v>20.7</v>
      </c>
      <c r="AL21" s="118"/>
      <c r="AM21" s="53"/>
      <c r="AN21" s="149">
        <f>AP21+AR21+AV21</f>
        <v>144.19999999999999</v>
      </c>
      <c r="AO21" s="138">
        <v>1</v>
      </c>
      <c r="AP21" s="26">
        <f>110*0.7</f>
        <v>77</v>
      </c>
      <c r="AQ21" s="129">
        <v>9</v>
      </c>
      <c r="AR21" s="25">
        <f>4*0.7*1.5</f>
        <v>4.1999999999999993</v>
      </c>
      <c r="AS21" s="28">
        <v>4</v>
      </c>
      <c r="AT21" s="23">
        <f>30*0.7</f>
        <v>21</v>
      </c>
      <c r="AU21" s="129">
        <v>3</v>
      </c>
      <c r="AV21" s="57">
        <f>60*0.7*1.5</f>
        <v>63</v>
      </c>
      <c r="AW21" s="152">
        <f>AY21+BA21+BC21+BE21</f>
        <v>0</v>
      </c>
      <c r="AX21" s="138"/>
      <c r="AY21" s="26"/>
      <c r="AZ21" s="138"/>
      <c r="BA21" s="26"/>
      <c r="BB21" s="37"/>
      <c r="BC21" s="21"/>
      <c r="BD21" s="138"/>
      <c r="BE21" s="53"/>
      <c r="BF21" s="152">
        <f>BH21+BJ21+BL21+BP21</f>
        <v>155</v>
      </c>
      <c r="BG21" s="138"/>
      <c r="BH21" s="26"/>
      <c r="BI21" s="129">
        <v>4</v>
      </c>
      <c r="BJ21" s="25">
        <f>30*1.5</f>
        <v>45</v>
      </c>
      <c r="BK21" s="41"/>
      <c r="BL21" s="26"/>
      <c r="BM21" s="28">
        <v>6</v>
      </c>
      <c r="BN21" s="54">
        <f>16</f>
        <v>16</v>
      </c>
      <c r="BO21" s="41">
        <v>1</v>
      </c>
      <c r="BP21" s="53">
        <f>110</f>
        <v>110</v>
      </c>
      <c r="BQ21" s="152">
        <f t="shared" si="5"/>
        <v>0</v>
      </c>
      <c r="BR21" s="78"/>
      <c r="BS21" s="21"/>
      <c r="BT21" s="78"/>
      <c r="BU21" s="97"/>
      <c r="BV21" s="152">
        <f>BX21+BZ21+CB21+CD21+CF21+CH21+CJ21+CL21+CN21</f>
        <v>90.2</v>
      </c>
      <c r="BW21" s="78"/>
      <c r="BX21" s="21"/>
      <c r="BY21" s="78"/>
      <c r="BZ21" s="21"/>
      <c r="CA21" s="78">
        <v>2</v>
      </c>
      <c r="CB21" s="21">
        <f>82*1.1</f>
        <v>90.2</v>
      </c>
      <c r="CC21" s="106"/>
      <c r="CD21" s="21"/>
      <c r="CE21" s="78"/>
      <c r="CF21" s="21"/>
      <c r="CG21" s="131"/>
      <c r="CH21" s="21"/>
      <c r="CI21" s="78"/>
      <c r="CJ21" s="21"/>
      <c r="CK21" s="106"/>
      <c r="CL21" s="21"/>
      <c r="CM21" s="114"/>
      <c r="CN21" s="21"/>
      <c r="CO21" s="152">
        <f t="shared" si="6"/>
        <v>7.2</v>
      </c>
      <c r="CP21" s="132"/>
      <c r="CQ21" s="21"/>
      <c r="CR21" s="106">
        <v>8</v>
      </c>
      <c r="CS21" s="97">
        <f>8*0.9</f>
        <v>7.2</v>
      </c>
      <c r="CT21" s="152">
        <f t="shared" si="7"/>
        <v>0</v>
      </c>
      <c r="CU21" s="114"/>
      <c r="CV21" s="21"/>
      <c r="CW21" s="93"/>
      <c r="CX21" s="21"/>
      <c r="CY21" s="93"/>
      <c r="CZ21" s="21"/>
      <c r="DA21" s="119"/>
      <c r="DB21" s="21"/>
      <c r="DC21" s="93"/>
      <c r="DD21" s="21"/>
      <c r="DE21" s="106"/>
      <c r="DF21" s="97"/>
      <c r="DG21" s="152">
        <f t="shared" si="8"/>
        <v>0</v>
      </c>
      <c r="DH21" s="114"/>
      <c r="DI21" s="21"/>
      <c r="DJ21" s="114"/>
      <c r="DK21" s="21"/>
      <c r="DL21" s="119"/>
      <c r="DM21" s="21"/>
      <c r="DN21" s="119"/>
      <c r="DO21" s="97"/>
      <c r="DP21" s="152">
        <f t="shared" si="9"/>
        <v>0</v>
      </c>
      <c r="DQ21" s="132"/>
      <c r="DR21" s="21"/>
      <c r="DS21" s="119"/>
      <c r="DT21" s="21"/>
      <c r="DU21" s="131"/>
      <c r="DV21" s="97"/>
      <c r="DW21" s="152">
        <f t="shared" si="10"/>
        <v>0</v>
      </c>
      <c r="DX21" s="120"/>
      <c r="DY21" s="21"/>
      <c r="DZ21" s="120"/>
      <c r="EA21" s="21"/>
      <c r="EB21" s="121"/>
      <c r="EC21" s="21"/>
      <c r="ED21" s="121"/>
      <c r="EE21" s="97"/>
      <c r="EF21" s="152">
        <f>EJ21</f>
        <v>55</v>
      </c>
      <c r="EG21" s="28">
        <v>4</v>
      </c>
      <c r="EH21" s="23">
        <f>30*0.5</f>
        <v>15</v>
      </c>
      <c r="EI21" s="132">
        <v>1</v>
      </c>
      <c r="EJ21" s="21">
        <f>110*0.5</f>
        <v>55</v>
      </c>
      <c r="EK21" s="107">
        <v>3</v>
      </c>
      <c r="EL21" s="23">
        <f>60*0.5</f>
        <v>30</v>
      </c>
      <c r="EM21" s="107">
        <v>2</v>
      </c>
      <c r="EN21" s="54">
        <f>82*0.5</f>
        <v>41</v>
      </c>
      <c r="EO21" s="152">
        <f>ES21</f>
        <v>66</v>
      </c>
      <c r="EP21" s="22">
        <v>6</v>
      </c>
      <c r="EQ21" s="23">
        <f>16*0.6</f>
        <v>9.6</v>
      </c>
      <c r="ER21" s="131">
        <v>1</v>
      </c>
      <c r="ES21" s="104">
        <f>110*0.6</f>
        <v>66</v>
      </c>
    </row>
    <row r="22" spans="1:149" x14ac:dyDescent="0.35">
      <c r="A22" s="66">
        <f t="shared" si="0"/>
        <v>14</v>
      </c>
      <c r="B22" s="67">
        <v>2709</v>
      </c>
      <c r="C22" s="2" t="s">
        <v>65</v>
      </c>
      <c r="D22" s="68">
        <v>2001</v>
      </c>
      <c r="E22" s="69">
        <f t="shared" si="1"/>
        <v>515.5</v>
      </c>
      <c r="F22" s="70">
        <f>H22+J22+L22</f>
        <v>0</v>
      </c>
      <c r="G22" s="16"/>
      <c r="H22" s="17"/>
      <c r="I22" s="18"/>
      <c r="J22" s="17"/>
      <c r="K22" s="17"/>
      <c r="L22" s="19"/>
      <c r="M22" s="70">
        <f>Q22</f>
        <v>49.199999999999996</v>
      </c>
      <c r="N22" s="30">
        <v>9</v>
      </c>
      <c r="O22" s="31">
        <f>4*0.6</f>
        <v>2.4</v>
      </c>
      <c r="P22" s="18">
        <v>2</v>
      </c>
      <c r="Q22" s="17">
        <f>82*0.6</f>
        <v>49.199999999999996</v>
      </c>
      <c r="R22" s="17"/>
      <c r="S22" s="46"/>
      <c r="T22" s="70">
        <f>V22+X22+Z22</f>
        <v>0</v>
      </c>
      <c r="U22" s="16"/>
      <c r="V22" s="17"/>
      <c r="W22" s="18"/>
      <c r="X22" s="17"/>
      <c r="Y22" s="18"/>
      <c r="Z22" s="46"/>
      <c r="AA22" s="73">
        <f>AC22+AE22+AG22+AK22</f>
        <v>32.4</v>
      </c>
      <c r="AB22" s="20"/>
      <c r="AC22" s="21"/>
      <c r="AD22" s="29"/>
      <c r="AE22" s="21"/>
      <c r="AF22" s="24">
        <v>9</v>
      </c>
      <c r="AG22" s="25">
        <f>4*0.9*1.5</f>
        <v>5.4</v>
      </c>
      <c r="AH22" s="28">
        <v>6</v>
      </c>
      <c r="AI22" s="22" t="s">
        <v>27</v>
      </c>
      <c r="AJ22" s="76">
        <v>4</v>
      </c>
      <c r="AK22" s="26">
        <f>30*0.9</f>
        <v>27</v>
      </c>
      <c r="AL22" s="28">
        <v>4</v>
      </c>
      <c r="AM22" s="54">
        <f>30*0.9</f>
        <v>27</v>
      </c>
      <c r="AN22" s="73">
        <f>AP22+AR22+AV22</f>
        <v>97.65</v>
      </c>
      <c r="AO22" s="118">
        <v>3</v>
      </c>
      <c r="AP22" s="26">
        <f>60*0.7</f>
        <v>42</v>
      </c>
      <c r="AQ22" s="129">
        <v>5</v>
      </c>
      <c r="AR22" s="25">
        <f>23*0.7*1.5</f>
        <v>24.15</v>
      </c>
      <c r="AS22" s="28">
        <v>5</v>
      </c>
      <c r="AT22" s="22" t="s">
        <v>27</v>
      </c>
      <c r="AU22" s="129">
        <v>4</v>
      </c>
      <c r="AV22" s="57">
        <f>30*0.7*1.5</f>
        <v>31.5</v>
      </c>
      <c r="AW22" s="74">
        <f>AY22+BA22+BC22+BE22</f>
        <v>0</v>
      </c>
      <c r="AX22" s="138"/>
      <c r="AY22" s="26"/>
      <c r="AZ22" s="138"/>
      <c r="BA22" s="26"/>
      <c r="BB22" s="37"/>
      <c r="BC22" s="21"/>
      <c r="BD22" s="138"/>
      <c r="BE22" s="53"/>
      <c r="BF22" s="74">
        <f t="shared" ref="BF22:BF39" si="14">BH22+BJ22+BL22+BN22+BP22</f>
        <v>158</v>
      </c>
      <c r="BG22" s="129">
        <v>8</v>
      </c>
      <c r="BH22" s="25">
        <f>8*1.5</f>
        <v>12</v>
      </c>
      <c r="BI22" s="129">
        <v>2</v>
      </c>
      <c r="BJ22" s="25">
        <f>82*1.5</f>
        <v>123</v>
      </c>
      <c r="BK22" s="41">
        <v>5</v>
      </c>
      <c r="BL22" s="26">
        <f>23</f>
        <v>23</v>
      </c>
      <c r="BM22" s="118"/>
      <c r="BN22" s="53"/>
      <c r="BO22" s="41"/>
      <c r="BP22" s="53"/>
      <c r="BQ22" s="74">
        <f t="shared" si="5"/>
        <v>88</v>
      </c>
      <c r="BR22" s="78">
        <v>1</v>
      </c>
      <c r="BS22" s="21">
        <f>110*0.8</f>
        <v>88</v>
      </c>
      <c r="BT22" s="78"/>
      <c r="BU22" s="97"/>
      <c r="BV22" s="74">
        <f>BX22+BZ22+CB22+CD22+CF22+CH22+CJ22+CL22</f>
        <v>63.25</v>
      </c>
      <c r="BW22" s="78"/>
      <c r="BX22" s="21"/>
      <c r="BY22" s="78"/>
      <c r="BZ22" s="21"/>
      <c r="CA22" s="78"/>
      <c r="CB22" s="21"/>
      <c r="CC22" s="106"/>
      <c r="CD22" s="21"/>
      <c r="CE22" s="78">
        <v>5</v>
      </c>
      <c r="CF22" s="21">
        <f>23*1.1</f>
        <v>25.3</v>
      </c>
      <c r="CG22" s="137">
        <v>5</v>
      </c>
      <c r="CH22" s="25">
        <f>23*1.1*1.5</f>
        <v>37.950000000000003</v>
      </c>
      <c r="CI22" s="78"/>
      <c r="CJ22" s="21"/>
      <c r="CK22" s="106"/>
      <c r="CL22" s="21"/>
      <c r="CM22" s="28">
        <v>3</v>
      </c>
      <c r="CN22" s="22" t="s">
        <v>27</v>
      </c>
      <c r="CO22" s="74">
        <f t="shared" si="6"/>
        <v>27</v>
      </c>
      <c r="CP22" s="114"/>
      <c r="CQ22" s="21"/>
      <c r="CR22" s="106">
        <v>4</v>
      </c>
      <c r="CS22" s="97">
        <f>30*0.9</f>
        <v>27</v>
      </c>
      <c r="CT22" s="74">
        <f t="shared" si="7"/>
        <v>0</v>
      </c>
      <c r="CU22" s="93"/>
      <c r="CV22" s="21"/>
      <c r="CW22" s="93"/>
      <c r="CX22" s="21"/>
      <c r="CY22" s="93"/>
      <c r="CZ22" s="21"/>
      <c r="DA22" s="106"/>
      <c r="DB22" s="21"/>
      <c r="DC22" s="93"/>
      <c r="DD22" s="21"/>
      <c r="DE22" s="106"/>
      <c r="DF22" s="97"/>
      <c r="DG22" s="74">
        <f t="shared" si="8"/>
        <v>0</v>
      </c>
      <c r="DH22" s="114"/>
      <c r="DI22" s="21"/>
      <c r="DJ22" s="114"/>
      <c r="DK22" s="21"/>
      <c r="DL22" s="119"/>
      <c r="DM22" s="21"/>
      <c r="DN22" s="119"/>
      <c r="DO22" s="97"/>
      <c r="DP22" s="74">
        <f t="shared" si="9"/>
        <v>0</v>
      </c>
      <c r="DQ22" s="132"/>
      <c r="DR22" s="21"/>
      <c r="DS22" s="119"/>
      <c r="DT22" s="21"/>
      <c r="DU22" s="131"/>
      <c r="DV22" s="97"/>
      <c r="DW22" s="74">
        <f t="shared" si="10"/>
        <v>0</v>
      </c>
      <c r="DX22" s="120"/>
      <c r="DY22" s="21"/>
      <c r="DZ22" s="120"/>
      <c r="EA22" s="21"/>
      <c r="EB22" s="121"/>
      <c r="EC22" s="21"/>
      <c r="ED22" s="121"/>
      <c r="EE22" s="97"/>
      <c r="EF22" s="74">
        <f>EH22+EJ22+EL22+EN22</f>
        <v>0</v>
      </c>
      <c r="EG22" s="132"/>
      <c r="EH22" s="21"/>
      <c r="EI22" s="132"/>
      <c r="EJ22" s="21"/>
      <c r="EK22" s="131"/>
      <c r="EL22" s="21"/>
      <c r="EM22" s="131"/>
      <c r="EN22" s="97"/>
      <c r="EO22" s="74">
        <f t="shared" ref="EO22:EO27" si="15">EQ22+ES22</f>
        <v>0</v>
      </c>
      <c r="EP22" s="29"/>
      <c r="EQ22" s="21"/>
      <c r="ER22" s="131"/>
      <c r="ES22" s="104"/>
    </row>
    <row r="23" spans="1:149" x14ac:dyDescent="0.35">
      <c r="A23" s="144">
        <f t="shared" si="0"/>
        <v>15</v>
      </c>
      <c r="B23" s="145">
        <v>5923</v>
      </c>
      <c r="C23" s="146" t="s">
        <v>69</v>
      </c>
      <c r="D23" s="147">
        <v>2007</v>
      </c>
      <c r="E23" s="148">
        <f t="shared" si="1"/>
        <v>433.45000000000005</v>
      </c>
      <c r="F23" s="154">
        <f>H23</f>
        <v>6.4</v>
      </c>
      <c r="G23" s="16">
        <v>6</v>
      </c>
      <c r="H23" s="17">
        <f>16*0.4</f>
        <v>6.4</v>
      </c>
      <c r="I23" s="32">
        <v>7</v>
      </c>
      <c r="J23" s="31">
        <f>12*0.4</f>
        <v>4.8000000000000007</v>
      </c>
      <c r="K23" s="17"/>
      <c r="L23" s="19"/>
      <c r="M23" s="154">
        <f t="shared" ref="M23:M54" si="16">O23+Q23</f>
        <v>0</v>
      </c>
      <c r="N23" s="16"/>
      <c r="O23" s="17"/>
      <c r="P23" s="18"/>
      <c r="Q23" s="17"/>
      <c r="R23" s="17"/>
      <c r="S23" s="46"/>
      <c r="T23" s="154">
        <f>X23</f>
        <v>12</v>
      </c>
      <c r="U23" s="30">
        <v>9</v>
      </c>
      <c r="V23" s="31">
        <f>4*0.4</f>
        <v>1.6</v>
      </c>
      <c r="W23" s="18">
        <v>4</v>
      </c>
      <c r="X23" s="17">
        <f>30*0.4</f>
        <v>12</v>
      </c>
      <c r="Y23" s="18"/>
      <c r="Z23" s="46"/>
      <c r="AA23" s="149">
        <f>AC23+AE23+AG23+AI23+AK23+AM23</f>
        <v>0</v>
      </c>
      <c r="AB23" s="20"/>
      <c r="AC23" s="21"/>
      <c r="AD23" s="29"/>
      <c r="AE23" s="21"/>
      <c r="AF23" s="29"/>
      <c r="AG23" s="21"/>
      <c r="AH23" s="138"/>
      <c r="AI23" s="26"/>
      <c r="AJ23" s="41"/>
      <c r="AK23" s="26"/>
      <c r="AL23" s="118"/>
      <c r="AM23" s="53"/>
      <c r="AN23" s="149">
        <f>AP23+AR23+AT23+AV23</f>
        <v>0</v>
      </c>
      <c r="AO23" s="36"/>
      <c r="AP23" s="26"/>
      <c r="AQ23" s="138"/>
      <c r="AR23" s="26"/>
      <c r="AS23" s="118"/>
      <c r="AT23" s="26"/>
      <c r="AU23" s="138"/>
      <c r="AV23" s="53"/>
      <c r="AW23" s="152">
        <f>AY23+BA23+BC23+BE23</f>
        <v>152.25</v>
      </c>
      <c r="AX23" s="138"/>
      <c r="AY23" s="26"/>
      <c r="AZ23" s="129">
        <v>5</v>
      </c>
      <c r="BA23" s="25">
        <f>23*0.7*1.5</f>
        <v>24.15</v>
      </c>
      <c r="BB23" s="37">
        <v>3</v>
      </c>
      <c r="BC23" s="21">
        <f>60*0.7</f>
        <v>42</v>
      </c>
      <c r="BD23" s="129">
        <v>2</v>
      </c>
      <c r="BE23" s="57">
        <f>82*0.7*1.5</f>
        <v>86.1</v>
      </c>
      <c r="BF23" s="152">
        <f t="shared" si="14"/>
        <v>24</v>
      </c>
      <c r="BG23" s="138"/>
      <c r="BH23" s="26"/>
      <c r="BI23" s="129">
        <v>8</v>
      </c>
      <c r="BJ23" s="25">
        <f>8*1.5</f>
        <v>12</v>
      </c>
      <c r="BK23" s="41"/>
      <c r="BL23" s="26"/>
      <c r="BM23" s="76">
        <v>7</v>
      </c>
      <c r="BN23" s="53">
        <f>12</f>
        <v>12</v>
      </c>
      <c r="BO23" s="41"/>
      <c r="BP23" s="53"/>
      <c r="BQ23" s="152">
        <f t="shared" si="5"/>
        <v>0</v>
      </c>
      <c r="BR23" s="78"/>
      <c r="BS23" s="21"/>
      <c r="BT23" s="78"/>
      <c r="BU23" s="97"/>
      <c r="BV23" s="152">
        <f>BX23+BZ23+CB23+CD23+CF23+CH23+CJ23+CL23+CN23</f>
        <v>0</v>
      </c>
      <c r="BW23" s="78"/>
      <c r="BX23" s="21"/>
      <c r="BY23" s="78"/>
      <c r="BZ23" s="21"/>
      <c r="CA23" s="78"/>
      <c r="CB23" s="21"/>
      <c r="CC23" s="106"/>
      <c r="CD23" s="21"/>
      <c r="CE23" s="78"/>
      <c r="CF23" s="21"/>
      <c r="CG23" s="131"/>
      <c r="CH23" s="21"/>
      <c r="CI23" s="78"/>
      <c r="CJ23" s="21"/>
      <c r="CK23" s="106"/>
      <c r="CL23" s="21"/>
      <c r="CM23" s="114"/>
      <c r="CN23" s="21"/>
      <c r="CO23" s="152">
        <f t="shared" si="6"/>
        <v>0</v>
      </c>
      <c r="CP23" s="132"/>
      <c r="CQ23" s="21"/>
      <c r="CR23" s="106"/>
      <c r="CS23" s="97"/>
      <c r="CT23" s="152">
        <f t="shared" si="7"/>
        <v>0</v>
      </c>
      <c r="CU23" s="114"/>
      <c r="CV23" s="21"/>
      <c r="CW23" s="93"/>
      <c r="CX23" s="21"/>
      <c r="CY23" s="93"/>
      <c r="CZ23" s="21"/>
      <c r="DA23" s="119"/>
      <c r="DB23" s="21"/>
      <c r="DC23" s="93"/>
      <c r="DD23" s="21"/>
      <c r="DE23" s="106"/>
      <c r="DF23" s="97"/>
      <c r="DG23" s="152">
        <f t="shared" si="8"/>
        <v>238.8</v>
      </c>
      <c r="DH23" s="129">
        <v>1</v>
      </c>
      <c r="DI23" s="25">
        <f>110*0.6*1.5</f>
        <v>99</v>
      </c>
      <c r="DJ23" s="114"/>
      <c r="DK23" s="21"/>
      <c r="DL23" s="119">
        <v>1</v>
      </c>
      <c r="DM23" s="21">
        <f>110*0.6</f>
        <v>66</v>
      </c>
      <c r="DN23" s="137">
        <v>2</v>
      </c>
      <c r="DO23" s="57">
        <f>82*0.6*1.5</f>
        <v>73.8</v>
      </c>
      <c r="DP23" s="152">
        <f t="shared" si="9"/>
        <v>0</v>
      </c>
      <c r="DQ23" s="114"/>
      <c r="DR23" s="21"/>
      <c r="DS23" s="119"/>
      <c r="DT23" s="21"/>
      <c r="DU23" s="119"/>
      <c r="DV23" s="97"/>
      <c r="DW23" s="152">
        <f t="shared" si="10"/>
        <v>0</v>
      </c>
      <c r="DX23" s="120"/>
      <c r="DY23" s="21"/>
      <c r="DZ23" s="120"/>
      <c r="EA23" s="21"/>
      <c r="EB23" s="121"/>
      <c r="EC23" s="21"/>
      <c r="ED23" s="121"/>
      <c r="EE23" s="97"/>
      <c r="EF23" s="152">
        <f>EH23+EJ23+EL23+EN23</f>
        <v>0</v>
      </c>
      <c r="EG23" s="132"/>
      <c r="EH23" s="21"/>
      <c r="EI23" s="132"/>
      <c r="EJ23" s="21"/>
      <c r="EK23" s="131"/>
      <c r="EL23" s="21"/>
      <c r="EM23" s="131"/>
      <c r="EN23" s="97"/>
      <c r="EO23" s="152">
        <f t="shared" si="15"/>
        <v>0</v>
      </c>
      <c r="EP23" s="29"/>
      <c r="EQ23" s="21"/>
      <c r="ER23" s="131"/>
      <c r="ES23" s="104"/>
    </row>
    <row r="24" spans="1:149" x14ac:dyDescent="0.35">
      <c r="A24" s="66">
        <f t="shared" si="0"/>
        <v>16</v>
      </c>
      <c r="B24" s="72">
        <v>5936</v>
      </c>
      <c r="C24" s="2" t="s">
        <v>67</v>
      </c>
      <c r="D24" s="68">
        <v>2006</v>
      </c>
      <c r="E24" s="69">
        <f t="shared" si="1"/>
        <v>390.70000000000005</v>
      </c>
      <c r="F24" s="70">
        <f t="shared" ref="F24:F29" si="17">H24+J24+L24</f>
        <v>44</v>
      </c>
      <c r="G24" s="16">
        <v>1</v>
      </c>
      <c r="H24" s="17">
        <f>110*0.4</f>
        <v>44</v>
      </c>
      <c r="I24" s="18"/>
      <c r="J24" s="17"/>
      <c r="K24" s="17"/>
      <c r="L24" s="19"/>
      <c r="M24" s="70">
        <f t="shared" si="16"/>
        <v>0</v>
      </c>
      <c r="N24" s="16"/>
      <c r="O24" s="17"/>
      <c r="P24" s="18"/>
      <c r="Q24" s="17"/>
      <c r="R24" s="17"/>
      <c r="S24" s="46"/>
      <c r="T24" s="70">
        <f>V24+X24+Z24</f>
        <v>0</v>
      </c>
      <c r="U24" s="16"/>
      <c r="V24" s="17"/>
      <c r="W24" s="18" t="s">
        <v>18</v>
      </c>
      <c r="X24" s="17"/>
      <c r="Y24" s="18"/>
      <c r="Z24" s="46"/>
      <c r="AA24" s="73">
        <f>AC24+AE24+AG24+AI24+AK24+AM24</f>
        <v>0</v>
      </c>
      <c r="AB24" s="20"/>
      <c r="AC24" s="21"/>
      <c r="AD24" s="29"/>
      <c r="AE24" s="21"/>
      <c r="AF24" s="29"/>
      <c r="AG24" s="21"/>
      <c r="AH24" s="138"/>
      <c r="AI24" s="26"/>
      <c r="AJ24" s="118"/>
      <c r="AK24" s="26"/>
      <c r="AL24" s="36"/>
      <c r="AM24" s="53"/>
      <c r="AN24" s="73">
        <f>AP24+AR24+AT24+AV24</f>
        <v>0</v>
      </c>
      <c r="AO24" s="36"/>
      <c r="AP24" s="26"/>
      <c r="AQ24" s="138"/>
      <c r="AR24" s="26"/>
      <c r="AS24" s="118"/>
      <c r="AT24" s="26"/>
      <c r="AU24" s="138"/>
      <c r="AV24" s="53"/>
      <c r="AW24" s="74">
        <f>BA24+BC24+BE24</f>
        <v>171.5</v>
      </c>
      <c r="AX24" s="28">
        <v>8</v>
      </c>
      <c r="AY24" s="23">
        <f>8*0.7</f>
        <v>5.6</v>
      </c>
      <c r="AZ24" s="129">
        <v>4</v>
      </c>
      <c r="BA24" s="25">
        <f>30*0.7*1.5</f>
        <v>31.5</v>
      </c>
      <c r="BB24" s="42">
        <v>1</v>
      </c>
      <c r="BC24" s="21">
        <f>110*0.7</f>
        <v>77</v>
      </c>
      <c r="BD24" s="129">
        <v>3</v>
      </c>
      <c r="BE24" s="57">
        <f>60*0.7*1.5</f>
        <v>63</v>
      </c>
      <c r="BF24" s="74">
        <f t="shared" si="14"/>
        <v>0</v>
      </c>
      <c r="BG24" s="138"/>
      <c r="BH24" s="26"/>
      <c r="BI24" s="138"/>
      <c r="BJ24" s="26"/>
      <c r="BK24" s="118"/>
      <c r="BL24" s="26"/>
      <c r="BM24" s="41"/>
      <c r="BN24" s="53"/>
      <c r="BO24" s="41"/>
      <c r="BP24" s="53"/>
      <c r="BQ24" s="74">
        <f t="shared" si="5"/>
        <v>0</v>
      </c>
      <c r="BR24" s="78"/>
      <c r="BS24" s="21"/>
      <c r="BT24" s="78"/>
      <c r="BU24" s="97"/>
      <c r="BV24" s="74">
        <f>BX24+BZ24+CB24+CD24+CF24+CH24+CJ24+CL24</f>
        <v>0</v>
      </c>
      <c r="BW24" s="78"/>
      <c r="BX24" s="21"/>
      <c r="BY24" s="78"/>
      <c r="BZ24" s="21"/>
      <c r="CA24" s="78"/>
      <c r="CB24" s="21"/>
      <c r="CC24" s="106"/>
      <c r="CD24" s="21"/>
      <c r="CE24" s="78"/>
      <c r="CF24" s="21"/>
      <c r="CG24" s="131"/>
      <c r="CH24" s="21"/>
      <c r="CI24" s="78"/>
      <c r="CJ24" s="21"/>
      <c r="CK24" s="106"/>
      <c r="CL24" s="21"/>
      <c r="CM24" s="28">
        <v>5</v>
      </c>
      <c r="CN24" s="22" t="s">
        <v>27</v>
      </c>
      <c r="CO24" s="74">
        <f t="shared" si="6"/>
        <v>0</v>
      </c>
      <c r="CP24" s="132"/>
      <c r="CQ24" s="21"/>
      <c r="CR24" s="106"/>
      <c r="CS24" s="97"/>
      <c r="CT24" s="74">
        <f t="shared" si="7"/>
        <v>175.20000000000002</v>
      </c>
      <c r="CU24" s="129">
        <v>3</v>
      </c>
      <c r="CV24" s="25">
        <f>60*0.8*1.5</f>
        <v>72</v>
      </c>
      <c r="CW24" s="93"/>
      <c r="CX24" s="21"/>
      <c r="CY24" s="93">
        <v>2</v>
      </c>
      <c r="CZ24" s="21">
        <f>82*0.8</f>
        <v>65.600000000000009</v>
      </c>
      <c r="DA24" s="137">
        <v>6</v>
      </c>
      <c r="DB24" s="25">
        <f>16*0.8*1.5</f>
        <v>19.200000000000003</v>
      </c>
      <c r="DC24" s="93">
        <v>5</v>
      </c>
      <c r="DD24" s="21">
        <f>23*0.8</f>
        <v>18.400000000000002</v>
      </c>
      <c r="DE24" s="106"/>
      <c r="DF24" s="97"/>
      <c r="DG24" s="74">
        <f t="shared" si="8"/>
        <v>0</v>
      </c>
      <c r="DH24" s="114"/>
      <c r="DI24" s="21"/>
      <c r="DJ24" s="114"/>
      <c r="DK24" s="21"/>
      <c r="DL24" s="119"/>
      <c r="DM24" s="21"/>
      <c r="DN24" s="119"/>
      <c r="DO24" s="97"/>
      <c r="DP24" s="74">
        <f t="shared" si="9"/>
        <v>0</v>
      </c>
      <c r="DQ24" s="114"/>
      <c r="DR24" s="21"/>
      <c r="DS24" s="119"/>
      <c r="DT24" s="21"/>
      <c r="DU24" s="119"/>
      <c r="DV24" s="97"/>
      <c r="DW24" s="74">
        <f t="shared" si="10"/>
        <v>0</v>
      </c>
      <c r="DX24" s="120"/>
      <c r="DY24" s="21"/>
      <c r="DZ24" s="120"/>
      <c r="EA24" s="21"/>
      <c r="EB24" s="121"/>
      <c r="EC24" s="21"/>
      <c r="ED24" s="131"/>
      <c r="EE24" s="97"/>
      <c r="EF24" s="74">
        <f>EH24+EJ24+EL24+EN24</f>
        <v>0</v>
      </c>
      <c r="EG24" s="132"/>
      <c r="EH24" s="21"/>
      <c r="EI24" s="132"/>
      <c r="EJ24" s="21"/>
      <c r="EK24" s="131"/>
      <c r="EL24" s="21"/>
      <c r="EM24" s="131"/>
      <c r="EN24" s="97"/>
      <c r="EO24" s="74">
        <f t="shared" si="15"/>
        <v>0</v>
      </c>
      <c r="EP24" s="29"/>
      <c r="EQ24" s="21"/>
      <c r="ER24" s="131"/>
      <c r="ES24" s="104"/>
    </row>
    <row r="25" spans="1:149" x14ac:dyDescent="0.35">
      <c r="A25" s="144">
        <f t="shared" si="0"/>
        <v>17</v>
      </c>
      <c r="B25" s="150">
        <v>1458</v>
      </c>
      <c r="C25" s="146" t="s">
        <v>68</v>
      </c>
      <c r="D25" s="147">
        <v>1999</v>
      </c>
      <c r="E25" s="148">
        <f t="shared" si="1"/>
        <v>357.4</v>
      </c>
      <c r="F25" s="154">
        <f t="shared" si="17"/>
        <v>0</v>
      </c>
      <c r="G25" s="16"/>
      <c r="H25" s="17"/>
      <c r="I25" s="18"/>
      <c r="J25" s="17"/>
      <c r="K25" s="17"/>
      <c r="L25" s="19"/>
      <c r="M25" s="154">
        <f t="shared" si="16"/>
        <v>4.8</v>
      </c>
      <c r="N25" s="16"/>
      <c r="O25" s="17"/>
      <c r="P25" s="18">
        <v>8</v>
      </c>
      <c r="Q25" s="17">
        <f>8*0.6</f>
        <v>4.8</v>
      </c>
      <c r="R25" s="17"/>
      <c r="S25" s="46"/>
      <c r="T25" s="154">
        <f>V25+X25+Z25</f>
        <v>0</v>
      </c>
      <c r="U25" s="16"/>
      <c r="V25" s="17"/>
      <c r="W25" s="18"/>
      <c r="X25" s="17"/>
      <c r="Y25" s="18"/>
      <c r="Z25" s="46"/>
      <c r="AA25" s="149">
        <f>AC25+AE25+AG25+AI25+AM25</f>
        <v>209.7</v>
      </c>
      <c r="AB25" s="20">
        <v>1</v>
      </c>
      <c r="AC25" s="21">
        <f>110*0.9</f>
        <v>99</v>
      </c>
      <c r="AD25" s="29"/>
      <c r="AE25" s="21"/>
      <c r="AF25" s="29"/>
      <c r="AG25" s="21"/>
      <c r="AH25" s="129">
        <v>2</v>
      </c>
      <c r="AI25" s="25">
        <f>82*0.9*1.5</f>
        <v>110.69999999999999</v>
      </c>
      <c r="AJ25" s="28">
        <v>6</v>
      </c>
      <c r="AK25" s="23">
        <f>16*0.9</f>
        <v>14.4</v>
      </c>
      <c r="AL25" s="36"/>
      <c r="AM25" s="53"/>
      <c r="AN25" s="149">
        <f>AP25+AR25+AT25+AV25</f>
        <v>0</v>
      </c>
      <c r="AO25" s="118"/>
      <c r="AP25" s="26"/>
      <c r="AQ25" s="118"/>
      <c r="AR25" s="26"/>
      <c r="AS25" s="41"/>
      <c r="AT25" s="26"/>
      <c r="AU25" s="118"/>
      <c r="AV25" s="53"/>
      <c r="AW25" s="152">
        <f>AY25+BA25+BC25+BE25</f>
        <v>0</v>
      </c>
      <c r="AX25" s="138"/>
      <c r="AY25" s="26"/>
      <c r="AZ25" s="138"/>
      <c r="BA25" s="26"/>
      <c r="BB25" s="114"/>
      <c r="BC25" s="21"/>
      <c r="BD25" s="138"/>
      <c r="BE25" s="53"/>
      <c r="BF25" s="152">
        <f t="shared" si="14"/>
        <v>50.5</v>
      </c>
      <c r="BG25" s="41"/>
      <c r="BH25" s="26"/>
      <c r="BI25" s="129">
        <v>5</v>
      </c>
      <c r="BJ25" s="25">
        <f>23*1.5</f>
        <v>34.5</v>
      </c>
      <c r="BK25" s="41">
        <v>6</v>
      </c>
      <c r="BL25" s="26">
        <f>16</f>
        <v>16</v>
      </c>
      <c r="BM25" s="41"/>
      <c r="BN25" s="53"/>
      <c r="BO25" s="41"/>
      <c r="BP25" s="53"/>
      <c r="BQ25" s="152">
        <f t="shared" si="5"/>
        <v>0</v>
      </c>
      <c r="BR25" s="78"/>
      <c r="BS25" s="21"/>
      <c r="BT25" s="78"/>
      <c r="BU25" s="97"/>
      <c r="BV25" s="152">
        <f t="shared" ref="BV25:BV46" si="18">BX25+BZ25+CB25+CD25+CF25+CH25+CJ25+CL25+CN25</f>
        <v>92.4</v>
      </c>
      <c r="BW25" s="78"/>
      <c r="BX25" s="21"/>
      <c r="BY25" s="78"/>
      <c r="BZ25" s="21"/>
      <c r="CA25" s="78"/>
      <c r="CB25" s="21"/>
      <c r="CC25" s="106">
        <v>3</v>
      </c>
      <c r="CD25" s="21">
        <f>60*1.1</f>
        <v>66</v>
      </c>
      <c r="CE25" s="78"/>
      <c r="CF25" s="21"/>
      <c r="CG25" s="137">
        <v>6</v>
      </c>
      <c r="CH25" s="25">
        <f>16*1.1*1.5</f>
        <v>26.400000000000002</v>
      </c>
      <c r="CI25" s="78"/>
      <c r="CJ25" s="21"/>
      <c r="CK25" s="106"/>
      <c r="CL25" s="21"/>
      <c r="CM25" s="132"/>
      <c r="CN25" s="21"/>
      <c r="CO25" s="152">
        <f t="shared" si="6"/>
        <v>0</v>
      </c>
      <c r="CP25" s="78"/>
      <c r="CQ25" s="21"/>
      <c r="CR25" s="106"/>
      <c r="CS25" s="97"/>
      <c r="CT25" s="152">
        <f t="shared" si="7"/>
        <v>0</v>
      </c>
      <c r="CU25" s="132"/>
      <c r="CV25" s="21"/>
      <c r="CW25" s="93"/>
      <c r="CX25" s="21"/>
      <c r="CY25" s="114"/>
      <c r="CZ25" s="21"/>
      <c r="DA25" s="131"/>
      <c r="DB25" s="21"/>
      <c r="DC25" s="93"/>
      <c r="DD25" s="21"/>
      <c r="DE25" s="106"/>
      <c r="DF25" s="97"/>
      <c r="DG25" s="152">
        <f t="shared" si="8"/>
        <v>0</v>
      </c>
      <c r="DH25" s="114"/>
      <c r="DI25" s="21"/>
      <c r="DJ25" s="114"/>
      <c r="DK25" s="21"/>
      <c r="DL25" s="119"/>
      <c r="DM25" s="21"/>
      <c r="DN25" s="119"/>
      <c r="DO25" s="97"/>
      <c r="DP25" s="152">
        <f t="shared" si="9"/>
        <v>0</v>
      </c>
      <c r="DQ25" s="114"/>
      <c r="DR25" s="21"/>
      <c r="DS25" s="119"/>
      <c r="DT25" s="21"/>
      <c r="DU25" s="119"/>
      <c r="DV25" s="97"/>
      <c r="DW25" s="152">
        <f t="shared" si="10"/>
        <v>0</v>
      </c>
      <c r="DX25" s="120"/>
      <c r="DY25" s="21"/>
      <c r="DZ25" s="120"/>
      <c r="EA25" s="21"/>
      <c r="EB25" s="121"/>
      <c r="EC25" s="21"/>
      <c r="ED25" s="131"/>
      <c r="EE25" s="97"/>
      <c r="EF25" s="152">
        <f>EH25+EJ25+EL25+EN25</f>
        <v>0</v>
      </c>
      <c r="EG25" s="132"/>
      <c r="EH25" s="21"/>
      <c r="EI25" s="132"/>
      <c r="EJ25" s="21"/>
      <c r="EK25" s="131"/>
      <c r="EL25" s="21"/>
      <c r="EM25" s="131"/>
      <c r="EN25" s="97"/>
      <c r="EO25" s="152">
        <f t="shared" si="15"/>
        <v>0</v>
      </c>
      <c r="EP25" s="29"/>
      <c r="EQ25" s="21"/>
      <c r="ER25" s="131"/>
      <c r="ES25" s="104"/>
    </row>
    <row r="26" spans="1:149" x14ac:dyDescent="0.35">
      <c r="A26" s="66">
        <f t="shared" si="0"/>
        <v>18</v>
      </c>
      <c r="B26" s="72">
        <v>5620</v>
      </c>
      <c r="C26" s="2" t="s">
        <v>78</v>
      </c>
      <c r="D26" s="68">
        <v>2007</v>
      </c>
      <c r="E26" s="69">
        <f t="shared" si="1"/>
        <v>276.39999999999998</v>
      </c>
      <c r="F26" s="70">
        <f t="shared" si="17"/>
        <v>0</v>
      </c>
      <c r="G26" s="16"/>
      <c r="H26" s="17"/>
      <c r="I26" s="18"/>
      <c r="J26" s="17"/>
      <c r="K26" s="17"/>
      <c r="L26" s="19"/>
      <c r="M26" s="70">
        <f t="shared" si="16"/>
        <v>0</v>
      </c>
      <c r="N26" s="16"/>
      <c r="O26" s="17"/>
      <c r="P26" s="18"/>
      <c r="Q26" s="17"/>
      <c r="R26" s="17"/>
      <c r="S26" s="46"/>
      <c r="T26" s="70">
        <f>V26+X26+Z26</f>
        <v>4.8000000000000007</v>
      </c>
      <c r="U26" s="16"/>
      <c r="V26" s="17"/>
      <c r="W26" s="18">
        <v>7</v>
      </c>
      <c r="X26" s="17">
        <f>12*0.4</f>
        <v>4.8000000000000007</v>
      </c>
      <c r="Y26" s="18"/>
      <c r="Z26" s="46"/>
      <c r="AA26" s="73">
        <f>AC26+AE26+AG26+AI26+AK26+AM26</f>
        <v>0</v>
      </c>
      <c r="AB26" s="20"/>
      <c r="AC26" s="21"/>
      <c r="AD26" s="29"/>
      <c r="AE26" s="21"/>
      <c r="AF26" s="29"/>
      <c r="AG26" s="21"/>
      <c r="AH26" s="138"/>
      <c r="AI26" s="26"/>
      <c r="AJ26" s="36"/>
      <c r="AK26" s="26"/>
      <c r="AL26" s="36"/>
      <c r="AM26" s="53"/>
      <c r="AN26" s="73">
        <f>AP26+AR26+AT26+AV26</f>
        <v>0</v>
      </c>
      <c r="AO26" s="138"/>
      <c r="AP26" s="26"/>
      <c r="AQ26" s="138"/>
      <c r="AR26" s="26"/>
      <c r="AS26" s="118"/>
      <c r="AT26" s="26"/>
      <c r="AU26" s="138"/>
      <c r="AV26" s="53"/>
      <c r="AW26" s="74">
        <f>BA26+BC26+BE26</f>
        <v>60.199999999999996</v>
      </c>
      <c r="AX26" s="28">
        <v>7</v>
      </c>
      <c r="AY26" s="23">
        <f>12*0.7</f>
        <v>8.3999999999999986</v>
      </c>
      <c r="AZ26" s="129">
        <v>7</v>
      </c>
      <c r="BA26" s="25">
        <f>12*0.7*1.5</f>
        <v>12.599999999999998</v>
      </c>
      <c r="BB26" s="37">
        <v>5</v>
      </c>
      <c r="BC26" s="21">
        <f>23*0.7</f>
        <v>16.099999999999998</v>
      </c>
      <c r="BD26" s="129">
        <v>4</v>
      </c>
      <c r="BE26" s="57">
        <f>30*0.7*1.5</f>
        <v>31.5</v>
      </c>
      <c r="BF26" s="74">
        <f t="shared" si="14"/>
        <v>0</v>
      </c>
      <c r="BG26" s="41"/>
      <c r="BH26" s="26"/>
      <c r="BI26" s="138"/>
      <c r="BJ26" s="26"/>
      <c r="BK26" s="41"/>
      <c r="BL26" s="26"/>
      <c r="BM26" s="118"/>
      <c r="BN26" s="53"/>
      <c r="BO26" s="41"/>
      <c r="BP26" s="53"/>
      <c r="BQ26" s="74">
        <f t="shared" si="5"/>
        <v>0</v>
      </c>
      <c r="BR26" s="78"/>
      <c r="BS26" s="21"/>
      <c r="BT26" s="78"/>
      <c r="BU26" s="97"/>
      <c r="BV26" s="74">
        <f t="shared" si="18"/>
        <v>0</v>
      </c>
      <c r="BW26" s="78"/>
      <c r="BX26" s="21"/>
      <c r="BY26" s="78"/>
      <c r="BZ26" s="21"/>
      <c r="CA26" s="78"/>
      <c r="CB26" s="21"/>
      <c r="CC26" s="106"/>
      <c r="CD26" s="21"/>
      <c r="CE26" s="78"/>
      <c r="CF26" s="21"/>
      <c r="CG26" s="106"/>
      <c r="CH26" s="21"/>
      <c r="CI26" s="78"/>
      <c r="CJ26" s="21"/>
      <c r="CK26" s="106"/>
      <c r="CL26" s="21"/>
      <c r="CM26" s="132"/>
      <c r="CN26" s="21"/>
      <c r="CO26" s="74">
        <f t="shared" si="6"/>
        <v>0</v>
      </c>
      <c r="CP26" s="78"/>
      <c r="CQ26" s="21"/>
      <c r="CR26" s="106"/>
      <c r="CS26" s="97"/>
      <c r="CT26" s="74">
        <f>CV26+CX26+CZ26+DB26+DD26</f>
        <v>27.6</v>
      </c>
      <c r="CU26" s="132"/>
      <c r="CV26" s="21"/>
      <c r="CW26" s="93"/>
      <c r="CX26" s="21"/>
      <c r="CY26" s="114"/>
      <c r="CZ26" s="21"/>
      <c r="DA26" s="137">
        <v>5</v>
      </c>
      <c r="DB26" s="25">
        <f>23*0.8*1.5</f>
        <v>27.6</v>
      </c>
      <c r="DC26" s="93"/>
      <c r="DD26" s="21"/>
      <c r="DE26" s="107">
        <v>9</v>
      </c>
      <c r="DF26" s="55" t="s">
        <v>27</v>
      </c>
      <c r="DG26" s="74">
        <f t="shared" si="8"/>
        <v>139.80000000000001</v>
      </c>
      <c r="DH26" s="129">
        <v>2</v>
      </c>
      <c r="DI26" s="25">
        <f>82*0.6*1.5</f>
        <v>73.8</v>
      </c>
      <c r="DJ26" s="114">
        <v>1</v>
      </c>
      <c r="DK26" s="21">
        <f>110*0.6</f>
        <v>66</v>
      </c>
      <c r="DL26" s="119"/>
      <c r="DM26" s="21"/>
      <c r="DN26" s="131"/>
      <c r="DO26" s="97"/>
      <c r="DP26" s="74">
        <f t="shared" si="9"/>
        <v>0</v>
      </c>
      <c r="DQ26" s="114"/>
      <c r="DR26" s="21"/>
      <c r="DS26" s="119"/>
      <c r="DT26" s="21"/>
      <c r="DU26" s="119"/>
      <c r="DV26" s="97"/>
      <c r="DW26" s="74">
        <f>DY26+EE26</f>
        <v>44</v>
      </c>
      <c r="DX26" s="120">
        <v>1</v>
      </c>
      <c r="DY26" s="21">
        <f>110*0.4</f>
        <v>44</v>
      </c>
      <c r="DZ26" s="28">
        <v>2</v>
      </c>
      <c r="EA26" s="23">
        <f>82*0.4</f>
        <v>32.800000000000004</v>
      </c>
      <c r="EB26" s="107">
        <v>3</v>
      </c>
      <c r="EC26" s="23">
        <f>60*0.4</f>
        <v>24</v>
      </c>
      <c r="ED26" s="121"/>
      <c r="EE26" s="97"/>
      <c r="EF26" s="74">
        <f>EH26+EJ26+EL26+EN26</f>
        <v>0</v>
      </c>
      <c r="EG26" s="132"/>
      <c r="EH26" s="21"/>
      <c r="EI26" s="132"/>
      <c r="EJ26" s="21"/>
      <c r="EK26" s="131"/>
      <c r="EL26" s="21"/>
      <c r="EM26" s="131"/>
      <c r="EN26" s="97"/>
      <c r="EO26" s="74">
        <f t="shared" si="15"/>
        <v>0</v>
      </c>
      <c r="EP26" s="29"/>
      <c r="EQ26" s="21"/>
      <c r="ER26" s="131"/>
      <c r="ES26" s="104"/>
    </row>
    <row r="27" spans="1:149" x14ac:dyDescent="0.35">
      <c r="A27" s="144">
        <f t="shared" si="0"/>
        <v>19</v>
      </c>
      <c r="B27" s="145">
        <v>2675</v>
      </c>
      <c r="C27" s="146" t="s">
        <v>71</v>
      </c>
      <c r="D27" s="147">
        <v>2001</v>
      </c>
      <c r="E27" s="148">
        <f t="shared" si="1"/>
        <v>224.4</v>
      </c>
      <c r="F27" s="154">
        <f t="shared" si="17"/>
        <v>0</v>
      </c>
      <c r="G27" s="16"/>
      <c r="H27" s="17"/>
      <c r="I27" s="18"/>
      <c r="J27" s="17"/>
      <c r="K27" s="17"/>
      <c r="L27" s="19"/>
      <c r="M27" s="154">
        <f t="shared" si="16"/>
        <v>0</v>
      </c>
      <c r="N27" s="16"/>
      <c r="O27" s="17"/>
      <c r="P27" s="18"/>
      <c r="Q27" s="17"/>
      <c r="R27" s="17"/>
      <c r="S27" s="46"/>
      <c r="T27" s="154">
        <f>V27+X27+Z27</f>
        <v>0</v>
      </c>
      <c r="U27" s="16"/>
      <c r="V27" s="17"/>
      <c r="W27" s="18"/>
      <c r="X27" s="17"/>
      <c r="Y27" s="18"/>
      <c r="Z27" s="46"/>
      <c r="AA27" s="149">
        <f>AC27+AE27+AG27+AI27+AK27</f>
        <v>14.4</v>
      </c>
      <c r="AB27" s="20"/>
      <c r="AC27" s="21"/>
      <c r="AD27" s="29">
        <v>6</v>
      </c>
      <c r="AE27" s="21">
        <f>16*0.9</f>
        <v>14.4</v>
      </c>
      <c r="AF27" s="29"/>
      <c r="AG27" s="21"/>
      <c r="AH27" s="138"/>
      <c r="AI27" s="26"/>
      <c r="AJ27" s="36"/>
      <c r="AK27" s="26"/>
      <c r="AL27" s="28">
        <v>5</v>
      </c>
      <c r="AM27" s="55" t="s">
        <v>27</v>
      </c>
      <c r="AN27" s="149">
        <f>AP27+AR27+AT27</f>
        <v>58.8</v>
      </c>
      <c r="AO27" s="138"/>
      <c r="AP27" s="26"/>
      <c r="AQ27" s="129">
        <v>6</v>
      </c>
      <c r="AR27" s="25">
        <f>16*0.7*1.5</f>
        <v>16.799999999999997</v>
      </c>
      <c r="AS27" s="118">
        <v>3</v>
      </c>
      <c r="AT27" s="26">
        <f>60*0.7</f>
        <v>42</v>
      </c>
      <c r="AU27" s="28">
        <v>5</v>
      </c>
      <c r="AV27" s="55" t="s">
        <v>27</v>
      </c>
      <c r="AW27" s="152">
        <f>AY27+BA27+BC27+BE27</f>
        <v>0</v>
      </c>
      <c r="AX27" s="138"/>
      <c r="AY27" s="26"/>
      <c r="AZ27" s="138"/>
      <c r="BA27" s="26"/>
      <c r="BB27" s="37"/>
      <c r="BC27" s="21"/>
      <c r="BD27" s="138"/>
      <c r="BE27" s="53"/>
      <c r="BF27" s="152">
        <f t="shared" si="14"/>
        <v>29</v>
      </c>
      <c r="BG27" s="138"/>
      <c r="BH27" s="26"/>
      <c r="BI27" s="129">
        <v>9</v>
      </c>
      <c r="BJ27" s="25">
        <f>4*1.5</f>
        <v>6</v>
      </c>
      <c r="BK27" s="41"/>
      <c r="BL27" s="26"/>
      <c r="BM27" s="41">
        <v>5</v>
      </c>
      <c r="BN27" s="53">
        <f>23</f>
        <v>23</v>
      </c>
      <c r="BO27" s="41"/>
      <c r="BP27" s="53"/>
      <c r="BQ27" s="152">
        <f t="shared" si="5"/>
        <v>0</v>
      </c>
      <c r="BR27" s="78"/>
      <c r="BS27" s="21"/>
      <c r="BT27" s="78"/>
      <c r="BU27" s="97"/>
      <c r="BV27" s="152">
        <f t="shared" si="18"/>
        <v>26.400000000000002</v>
      </c>
      <c r="BW27" s="78"/>
      <c r="BX27" s="21"/>
      <c r="BY27" s="78"/>
      <c r="BZ27" s="21"/>
      <c r="CA27" s="78"/>
      <c r="CB27" s="21"/>
      <c r="CC27" s="106"/>
      <c r="CD27" s="21"/>
      <c r="CE27" s="78">
        <v>6</v>
      </c>
      <c r="CF27" s="21">
        <f>16*1.1</f>
        <v>17.600000000000001</v>
      </c>
      <c r="CG27" s="119"/>
      <c r="CH27" s="21"/>
      <c r="CI27" s="78"/>
      <c r="CJ27" s="21"/>
      <c r="CK27" s="106">
        <v>8</v>
      </c>
      <c r="CL27" s="21">
        <f>8*1.1</f>
        <v>8.8000000000000007</v>
      </c>
      <c r="CM27" s="114"/>
      <c r="CN27" s="21"/>
      <c r="CO27" s="152">
        <f t="shared" si="6"/>
        <v>27.000000000000004</v>
      </c>
      <c r="CP27" s="129">
        <v>7</v>
      </c>
      <c r="CQ27" s="25">
        <f>12*0.9*1.5</f>
        <v>16.200000000000003</v>
      </c>
      <c r="CR27" s="106">
        <v>7</v>
      </c>
      <c r="CS27" s="97">
        <f>12*0.9</f>
        <v>10.8</v>
      </c>
      <c r="CT27" s="152">
        <f>CV27+CX27+CZ27+DB27+DD27+DF27</f>
        <v>0</v>
      </c>
      <c r="CU27" s="93"/>
      <c r="CV27" s="21"/>
      <c r="CW27" s="93"/>
      <c r="CX27" s="21"/>
      <c r="CY27" s="93"/>
      <c r="CZ27" s="21"/>
      <c r="DA27" s="106"/>
      <c r="DB27" s="21"/>
      <c r="DC27" s="93"/>
      <c r="DD27" s="21"/>
      <c r="DE27" s="106"/>
      <c r="DF27" s="97"/>
      <c r="DG27" s="152">
        <f t="shared" si="8"/>
        <v>0</v>
      </c>
      <c r="DH27" s="132"/>
      <c r="DI27" s="21"/>
      <c r="DJ27" s="114"/>
      <c r="DK27" s="21"/>
      <c r="DL27" s="119"/>
      <c r="DM27" s="21"/>
      <c r="DN27" s="119"/>
      <c r="DO27" s="97"/>
      <c r="DP27" s="152">
        <f t="shared" si="9"/>
        <v>0</v>
      </c>
      <c r="DQ27" s="114"/>
      <c r="DR27" s="21"/>
      <c r="DS27" s="119"/>
      <c r="DT27" s="21"/>
      <c r="DU27" s="119"/>
      <c r="DV27" s="97"/>
      <c r="DW27" s="152">
        <f>DY27+EA27+EC27+EE27</f>
        <v>0</v>
      </c>
      <c r="DX27" s="120"/>
      <c r="DY27" s="21"/>
      <c r="DZ27" s="120"/>
      <c r="EA27" s="21"/>
      <c r="EB27" s="121"/>
      <c r="EC27" s="21"/>
      <c r="ED27" s="131"/>
      <c r="EE27" s="97"/>
      <c r="EF27" s="152">
        <f>EH27</f>
        <v>55</v>
      </c>
      <c r="EG27" s="132">
        <v>1</v>
      </c>
      <c r="EH27" s="21">
        <f>110*0.5</f>
        <v>55</v>
      </c>
      <c r="EI27" s="28">
        <v>2</v>
      </c>
      <c r="EJ27" s="23">
        <f>82*0.5</f>
        <v>41</v>
      </c>
      <c r="EK27" s="107">
        <v>1</v>
      </c>
      <c r="EL27" s="23">
        <f>110*0.5</f>
        <v>55</v>
      </c>
      <c r="EM27" s="107">
        <v>1</v>
      </c>
      <c r="EN27" s="54">
        <f>110*0.5</f>
        <v>55</v>
      </c>
      <c r="EO27" s="152">
        <f t="shared" si="15"/>
        <v>13.799999999999999</v>
      </c>
      <c r="EP27" s="29">
        <v>5</v>
      </c>
      <c r="EQ27" s="21">
        <f>23*0.6</f>
        <v>13.799999999999999</v>
      </c>
      <c r="ER27" s="131"/>
      <c r="ES27" s="104"/>
    </row>
    <row r="28" spans="1:149" x14ac:dyDescent="0.35">
      <c r="A28" s="66">
        <f t="shared" si="0"/>
        <v>20</v>
      </c>
      <c r="B28" s="67">
        <v>5316</v>
      </c>
      <c r="C28" s="2" t="s">
        <v>72</v>
      </c>
      <c r="D28" s="68">
        <v>2006</v>
      </c>
      <c r="E28" s="69">
        <f t="shared" si="1"/>
        <v>196.35000000000002</v>
      </c>
      <c r="F28" s="70">
        <f t="shared" si="17"/>
        <v>0</v>
      </c>
      <c r="G28" s="16"/>
      <c r="H28" s="17"/>
      <c r="I28" s="18"/>
      <c r="J28" s="17"/>
      <c r="K28" s="17"/>
      <c r="L28" s="19"/>
      <c r="M28" s="70">
        <f t="shared" si="16"/>
        <v>0</v>
      </c>
      <c r="N28" s="16"/>
      <c r="O28" s="17"/>
      <c r="P28" s="18"/>
      <c r="Q28" s="17"/>
      <c r="R28" s="17"/>
      <c r="S28" s="46"/>
      <c r="T28" s="70">
        <f>X28</f>
        <v>6.4</v>
      </c>
      <c r="U28" s="30">
        <v>7</v>
      </c>
      <c r="V28" s="31">
        <f>12*0.4</f>
        <v>4.8000000000000007</v>
      </c>
      <c r="W28" s="18">
        <v>6</v>
      </c>
      <c r="X28" s="17">
        <f>16*0.4</f>
        <v>6.4</v>
      </c>
      <c r="Y28" s="18"/>
      <c r="Z28" s="46"/>
      <c r="AA28" s="73">
        <f>AC28+AE28+AG28+AI28+AK28+AM28</f>
        <v>0</v>
      </c>
      <c r="AB28" s="20"/>
      <c r="AC28" s="21"/>
      <c r="AD28" s="29"/>
      <c r="AE28" s="21"/>
      <c r="AF28" s="29"/>
      <c r="AG28" s="21"/>
      <c r="AH28" s="138"/>
      <c r="AI28" s="26"/>
      <c r="AJ28" s="118"/>
      <c r="AK28" s="26"/>
      <c r="AL28" s="138"/>
      <c r="AM28" s="53"/>
      <c r="AN28" s="73">
        <f>AP28+AR28+AT28+AV28</f>
        <v>0</v>
      </c>
      <c r="AO28" s="36"/>
      <c r="AP28" s="26"/>
      <c r="AQ28" s="138"/>
      <c r="AR28" s="26"/>
      <c r="AS28" s="138"/>
      <c r="AT28" s="26"/>
      <c r="AU28" s="138"/>
      <c r="AV28" s="53"/>
      <c r="AW28" s="74">
        <f>AY28+BA28+BC28+BE28</f>
        <v>61.949999999999996</v>
      </c>
      <c r="AX28" s="138"/>
      <c r="AY28" s="26"/>
      <c r="AZ28" s="129">
        <v>6</v>
      </c>
      <c r="BA28" s="25">
        <f>16*0.7*1.5</f>
        <v>16.799999999999997</v>
      </c>
      <c r="BB28" s="37">
        <v>4</v>
      </c>
      <c r="BC28" s="21">
        <f>30*0.7</f>
        <v>21</v>
      </c>
      <c r="BD28" s="129">
        <v>5</v>
      </c>
      <c r="BE28" s="57">
        <f>23*0.7*1.5</f>
        <v>24.15</v>
      </c>
      <c r="BF28" s="74">
        <f t="shared" si="14"/>
        <v>0</v>
      </c>
      <c r="BG28" s="138"/>
      <c r="BH28" s="26"/>
      <c r="BI28" s="138"/>
      <c r="BJ28" s="26"/>
      <c r="BK28" s="118"/>
      <c r="BL28" s="26"/>
      <c r="BM28" s="41"/>
      <c r="BN28" s="53"/>
      <c r="BO28" s="41"/>
      <c r="BP28" s="53"/>
      <c r="BQ28" s="74">
        <f t="shared" si="5"/>
        <v>0</v>
      </c>
      <c r="BR28" s="78"/>
      <c r="BS28" s="21"/>
      <c r="BT28" s="78"/>
      <c r="BU28" s="97"/>
      <c r="BV28" s="74">
        <f t="shared" si="18"/>
        <v>0</v>
      </c>
      <c r="BW28" s="78"/>
      <c r="BX28" s="21"/>
      <c r="BY28" s="78"/>
      <c r="BZ28" s="21"/>
      <c r="CA28" s="78"/>
      <c r="CB28" s="21"/>
      <c r="CC28" s="106"/>
      <c r="CD28" s="21"/>
      <c r="CE28" s="78"/>
      <c r="CF28" s="21"/>
      <c r="CG28" s="131"/>
      <c r="CH28" s="21"/>
      <c r="CI28" s="78"/>
      <c r="CJ28" s="21"/>
      <c r="CK28" s="106"/>
      <c r="CL28" s="21"/>
      <c r="CM28" s="132"/>
      <c r="CN28" s="21"/>
      <c r="CO28" s="74">
        <f t="shared" si="6"/>
        <v>0</v>
      </c>
      <c r="CP28" s="114"/>
      <c r="CQ28" s="21"/>
      <c r="CR28" s="106"/>
      <c r="CS28" s="97"/>
      <c r="CT28" s="74">
        <f>CV28+CX28+CZ28+DD28+DF28</f>
        <v>84.000000000000014</v>
      </c>
      <c r="CU28" s="93"/>
      <c r="CV28" s="21"/>
      <c r="CW28" s="93"/>
      <c r="CX28" s="21"/>
      <c r="CY28" s="114"/>
      <c r="CZ28" s="21"/>
      <c r="DA28" s="107">
        <v>7</v>
      </c>
      <c r="DB28" s="22" t="s">
        <v>27</v>
      </c>
      <c r="DC28" s="93">
        <v>2</v>
      </c>
      <c r="DD28" s="21">
        <f>82*0.8</f>
        <v>65.600000000000009</v>
      </c>
      <c r="DE28" s="106">
        <v>5</v>
      </c>
      <c r="DF28" s="97">
        <f>23*0.8</f>
        <v>18.400000000000002</v>
      </c>
      <c r="DG28" s="74">
        <f t="shared" si="8"/>
        <v>0</v>
      </c>
      <c r="DH28" s="132"/>
      <c r="DI28" s="21"/>
      <c r="DJ28" s="114"/>
      <c r="DK28" s="21"/>
      <c r="DL28" s="119"/>
      <c r="DM28" s="21"/>
      <c r="DN28" s="119"/>
      <c r="DO28" s="97"/>
      <c r="DP28" s="74">
        <f t="shared" si="9"/>
        <v>0</v>
      </c>
      <c r="DQ28" s="114"/>
      <c r="DR28" s="21"/>
      <c r="DS28" s="119"/>
      <c r="DT28" s="21"/>
      <c r="DU28" s="119"/>
      <c r="DV28" s="97"/>
      <c r="DW28" s="74">
        <f>EE28</f>
        <v>44</v>
      </c>
      <c r="DX28" s="28">
        <v>4</v>
      </c>
      <c r="DY28" s="23">
        <f>30*0.4</f>
        <v>12</v>
      </c>
      <c r="DZ28" s="28">
        <v>1</v>
      </c>
      <c r="EA28" s="23">
        <f>110*0.4</f>
        <v>44</v>
      </c>
      <c r="EB28" s="107">
        <v>1</v>
      </c>
      <c r="EC28" s="23">
        <f>110*0.4</f>
        <v>44</v>
      </c>
      <c r="ED28" s="131">
        <v>1</v>
      </c>
      <c r="EE28" s="97">
        <f>110*0.4</f>
        <v>44</v>
      </c>
      <c r="EF28" s="74">
        <f>EH28+EJ28+EL28+EN28</f>
        <v>0</v>
      </c>
      <c r="EG28" s="132"/>
      <c r="EH28" s="21"/>
      <c r="EI28" s="132"/>
      <c r="EJ28" s="21"/>
      <c r="EK28" s="131"/>
      <c r="EL28" s="21"/>
      <c r="EM28" s="131"/>
      <c r="EN28" s="97"/>
      <c r="EO28" s="74">
        <f>EQ28</f>
        <v>0</v>
      </c>
      <c r="EP28" s="29"/>
      <c r="EQ28" s="21"/>
      <c r="ER28" s="107">
        <v>7</v>
      </c>
      <c r="ES28" s="34" t="s">
        <v>27</v>
      </c>
    </row>
    <row r="29" spans="1:149" x14ac:dyDescent="0.35">
      <c r="A29" s="144">
        <f t="shared" si="0"/>
        <v>21</v>
      </c>
      <c r="B29" s="145">
        <v>2050</v>
      </c>
      <c r="C29" s="146" t="s">
        <v>76</v>
      </c>
      <c r="D29" s="147">
        <v>2000</v>
      </c>
      <c r="E29" s="148">
        <f t="shared" si="1"/>
        <v>183.2</v>
      </c>
      <c r="F29" s="154">
        <f t="shared" si="17"/>
        <v>0</v>
      </c>
      <c r="G29" s="16"/>
      <c r="H29" s="17"/>
      <c r="I29" s="18"/>
      <c r="J29" s="17"/>
      <c r="K29" s="17"/>
      <c r="L29" s="19"/>
      <c r="M29" s="154">
        <f t="shared" si="16"/>
        <v>0</v>
      </c>
      <c r="N29" s="16"/>
      <c r="O29" s="17"/>
      <c r="P29" s="18"/>
      <c r="Q29" s="17"/>
      <c r="R29" s="17"/>
      <c r="S29" s="46"/>
      <c r="T29" s="154">
        <f>V29+X29+Z29</f>
        <v>0</v>
      </c>
      <c r="U29" s="16"/>
      <c r="V29" s="17"/>
      <c r="W29" s="18"/>
      <c r="X29" s="17"/>
      <c r="Y29" s="18"/>
      <c r="Z29" s="46"/>
      <c r="AA29" s="149">
        <f>AC29+AE29+AG29+AI29+AK29</f>
        <v>0</v>
      </c>
      <c r="AB29" s="20"/>
      <c r="AC29" s="21"/>
      <c r="AD29" s="29"/>
      <c r="AE29" s="21"/>
      <c r="AF29" s="29"/>
      <c r="AG29" s="21"/>
      <c r="AH29" s="138"/>
      <c r="AI29" s="26"/>
      <c r="AJ29" s="138"/>
      <c r="AK29" s="26"/>
      <c r="AL29" s="28">
        <v>5</v>
      </c>
      <c r="AM29" s="55" t="s">
        <v>27</v>
      </c>
      <c r="AN29" s="149">
        <f>AP29+AR29+AT29</f>
        <v>42</v>
      </c>
      <c r="AO29" s="118"/>
      <c r="AP29" s="26"/>
      <c r="AQ29" s="138"/>
      <c r="AR29" s="26"/>
      <c r="AS29" s="138">
        <v>3</v>
      </c>
      <c r="AT29" s="26">
        <f>60*0.7</f>
        <v>42</v>
      </c>
      <c r="AU29" s="28">
        <v>5</v>
      </c>
      <c r="AV29" s="55" t="s">
        <v>27</v>
      </c>
      <c r="AW29" s="152">
        <f>AY29+BA29+BC29+BE29</f>
        <v>0</v>
      </c>
      <c r="AX29" s="138"/>
      <c r="AY29" s="26"/>
      <c r="AZ29" s="138"/>
      <c r="BA29" s="26"/>
      <c r="BB29" s="37"/>
      <c r="BC29" s="21"/>
      <c r="BD29" s="138"/>
      <c r="BE29" s="53"/>
      <c r="BF29" s="152">
        <f t="shared" si="14"/>
        <v>29</v>
      </c>
      <c r="BG29" s="138"/>
      <c r="BH29" s="26"/>
      <c r="BI29" s="129">
        <v>9</v>
      </c>
      <c r="BJ29" s="25">
        <f>4*1.5</f>
        <v>6</v>
      </c>
      <c r="BK29" s="138"/>
      <c r="BL29" s="26"/>
      <c r="BM29" s="76">
        <v>5</v>
      </c>
      <c r="BN29" s="53">
        <f>23</f>
        <v>23</v>
      </c>
      <c r="BO29" s="41"/>
      <c r="BP29" s="53"/>
      <c r="BQ29" s="152">
        <f t="shared" si="5"/>
        <v>0</v>
      </c>
      <c r="BR29" s="78"/>
      <c r="BS29" s="21"/>
      <c r="BT29" s="78"/>
      <c r="BU29" s="97"/>
      <c r="BV29" s="152">
        <f t="shared" si="18"/>
        <v>35.200000000000003</v>
      </c>
      <c r="BW29" s="78"/>
      <c r="BX29" s="21"/>
      <c r="BY29" s="78"/>
      <c r="BZ29" s="21"/>
      <c r="CA29" s="78"/>
      <c r="CB29" s="21"/>
      <c r="CC29" s="106"/>
      <c r="CD29" s="21"/>
      <c r="CE29" s="78">
        <v>6</v>
      </c>
      <c r="CF29" s="21">
        <f>16*1.1</f>
        <v>17.600000000000001</v>
      </c>
      <c r="CG29" s="131"/>
      <c r="CH29" s="21"/>
      <c r="CI29" s="78">
        <v>6</v>
      </c>
      <c r="CJ29" s="21">
        <f>16*1.1</f>
        <v>17.600000000000001</v>
      </c>
      <c r="CK29" s="106"/>
      <c r="CL29" s="21"/>
      <c r="CM29" s="132"/>
      <c r="CN29" s="21"/>
      <c r="CO29" s="152">
        <f t="shared" si="6"/>
        <v>0</v>
      </c>
      <c r="CP29" s="132"/>
      <c r="CQ29" s="21"/>
      <c r="CR29" s="106"/>
      <c r="CS29" s="97"/>
      <c r="CT29" s="152">
        <f>CV29+CX29+CZ29+DB29+DD29+DF29</f>
        <v>0</v>
      </c>
      <c r="CU29" s="93"/>
      <c r="CV29" s="21"/>
      <c r="CW29" s="93"/>
      <c r="CX29" s="21"/>
      <c r="CY29" s="93"/>
      <c r="CZ29" s="21"/>
      <c r="DA29" s="106"/>
      <c r="DB29" s="21"/>
      <c r="DC29" s="93"/>
      <c r="DD29" s="21"/>
      <c r="DE29" s="106"/>
      <c r="DF29" s="97"/>
      <c r="DG29" s="152">
        <f t="shared" si="8"/>
        <v>0</v>
      </c>
      <c r="DH29" s="114"/>
      <c r="DI29" s="21"/>
      <c r="DJ29" s="114"/>
      <c r="DK29" s="21"/>
      <c r="DL29" s="119"/>
      <c r="DM29" s="21"/>
      <c r="DN29" s="119"/>
      <c r="DO29" s="97"/>
      <c r="DP29" s="152">
        <f t="shared" si="9"/>
        <v>0</v>
      </c>
      <c r="DQ29" s="114"/>
      <c r="DR29" s="21"/>
      <c r="DS29" s="119"/>
      <c r="DT29" s="21"/>
      <c r="DU29" s="119"/>
      <c r="DV29" s="97"/>
      <c r="DW29" s="152">
        <f t="shared" ref="DW29:DW43" si="19">DY29+EA29+EC29+EE29</f>
        <v>0</v>
      </c>
      <c r="DX29" s="120"/>
      <c r="DY29" s="21"/>
      <c r="DZ29" s="120"/>
      <c r="EA29" s="21"/>
      <c r="EB29" s="121"/>
      <c r="EC29" s="21"/>
      <c r="ED29" s="121"/>
      <c r="EE29" s="97"/>
      <c r="EF29" s="152">
        <f>EJ29+EL29</f>
        <v>41</v>
      </c>
      <c r="EG29" s="28">
        <v>3</v>
      </c>
      <c r="EH29" s="23">
        <f>60*0.5</f>
        <v>30</v>
      </c>
      <c r="EI29" s="132"/>
      <c r="EJ29" s="21"/>
      <c r="EK29" s="131">
        <v>2</v>
      </c>
      <c r="EL29" s="21">
        <f>82*0.5</f>
        <v>41</v>
      </c>
      <c r="EM29" s="107">
        <v>3</v>
      </c>
      <c r="EN29" s="54">
        <f>60*0.5</f>
        <v>30</v>
      </c>
      <c r="EO29" s="152">
        <f>EQ29+ES29</f>
        <v>36</v>
      </c>
      <c r="EP29" s="29"/>
      <c r="EQ29" s="21"/>
      <c r="ER29" s="131">
        <v>3</v>
      </c>
      <c r="ES29" s="104">
        <f>60*0.6</f>
        <v>36</v>
      </c>
    </row>
    <row r="30" spans="1:149" x14ac:dyDescent="0.35">
      <c r="A30" s="66">
        <f t="shared" si="0"/>
        <v>22</v>
      </c>
      <c r="B30" s="67">
        <v>6975</v>
      </c>
      <c r="C30" s="2" t="s">
        <v>107</v>
      </c>
      <c r="D30" s="68">
        <v>2009</v>
      </c>
      <c r="E30" s="69">
        <f t="shared" si="1"/>
        <v>179.10000000000002</v>
      </c>
      <c r="F30" s="70">
        <f>H30</f>
        <v>0</v>
      </c>
      <c r="G30" s="16"/>
      <c r="H30" s="17"/>
      <c r="I30" s="18"/>
      <c r="J30" s="17"/>
      <c r="K30" s="17"/>
      <c r="L30" s="19"/>
      <c r="M30" s="70">
        <f t="shared" si="16"/>
        <v>0</v>
      </c>
      <c r="N30" s="16"/>
      <c r="O30" s="17"/>
      <c r="P30" s="18"/>
      <c r="Q30" s="17"/>
      <c r="R30" s="17"/>
      <c r="S30" s="46"/>
      <c r="T30" s="70">
        <f>X30</f>
        <v>0</v>
      </c>
      <c r="U30" s="16"/>
      <c r="V30" s="17"/>
      <c r="W30" s="18"/>
      <c r="X30" s="17"/>
      <c r="Y30" s="18"/>
      <c r="Z30" s="46"/>
      <c r="AA30" s="73">
        <f>AC30+AE30+AG30+AI30+AK30+AM30</f>
        <v>0</v>
      </c>
      <c r="AB30" s="20"/>
      <c r="AC30" s="21"/>
      <c r="AD30" s="29"/>
      <c r="AE30" s="21"/>
      <c r="AF30" s="29"/>
      <c r="AG30" s="21"/>
      <c r="AH30" s="138"/>
      <c r="AI30" s="26"/>
      <c r="AJ30" s="138"/>
      <c r="AK30" s="26"/>
      <c r="AL30" s="41"/>
      <c r="AM30" s="53"/>
      <c r="AN30" s="73">
        <f>AP30+AR30+AT30+AV30</f>
        <v>0</v>
      </c>
      <c r="AO30" s="36"/>
      <c r="AP30" s="26"/>
      <c r="AQ30" s="41"/>
      <c r="AR30" s="26"/>
      <c r="AS30" s="138"/>
      <c r="AT30" s="26"/>
      <c r="AU30" s="138"/>
      <c r="AV30" s="53"/>
      <c r="AW30" s="74">
        <f>BA30+BC30+BE30</f>
        <v>0</v>
      </c>
      <c r="AX30" s="132"/>
      <c r="AY30" s="21"/>
      <c r="AZ30" s="132"/>
      <c r="BA30" s="21"/>
      <c r="BB30" s="114"/>
      <c r="BC30" s="21"/>
      <c r="BD30" s="132"/>
      <c r="BE30" s="97"/>
      <c r="BF30" s="74">
        <f t="shared" si="14"/>
        <v>0</v>
      </c>
      <c r="BG30" s="138"/>
      <c r="BH30" s="21"/>
      <c r="BI30" s="132"/>
      <c r="BJ30" s="21"/>
      <c r="BK30" s="138"/>
      <c r="BL30" s="26"/>
      <c r="BM30" s="118"/>
      <c r="BN30" s="53"/>
      <c r="BO30" s="41"/>
      <c r="BP30" s="53"/>
      <c r="BQ30" s="74">
        <f t="shared" si="5"/>
        <v>0</v>
      </c>
      <c r="BR30" s="78"/>
      <c r="BS30" s="21"/>
      <c r="BT30" s="78"/>
      <c r="BU30" s="97"/>
      <c r="BV30" s="74">
        <f t="shared" si="18"/>
        <v>0</v>
      </c>
      <c r="BW30" s="114"/>
      <c r="BX30" s="21"/>
      <c r="BY30" s="114"/>
      <c r="BZ30" s="21"/>
      <c r="CA30" s="78"/>
      <c r="CB30" s="21"/>
      <c r="CC30" s="106"/>
      <c r="CD30" s="21"/>
      <c r="CE30" s="78"/>
      <c r="CF30" s="21"/>
      <c r="CG30" s="131"/>
      <c r="CH30" s="21"/>
      <c r="CI30" s="78"/>
      <c r="CJ30" s="21"/>
      <c r="CK30" s="106"/>
      <c r="CL30" s="21"/>
      <c r="CM30" s="78"/>
      <c r="CN30" s="21"/>
      <c r="CO30" s="74">
        <f t="shared" si="6"/>
        <v>0</v>
      </c>
      <c r="CP30" s="132"/>
      <c r="CQ30" s="21"/>
      <c r="CR30" s="106"/>
      <c r="CS30" s="97"/>
      <c r="CT30" s="74">
        <f>CV30+CX30+CZ30+DB30+DD30+DF30</f>
        <v>0</v>
      </c>
      <c r="CU30" s="93"/>
      <c r="CV30" s="21"/>
      <c r="CW30" s="93"/>
      <c r="CX30" s="21"/>
      <c r="CY30" s="114"/>
      <c r="CZ30" s="21"/>
      <c r="DA30" s="119"/>
      <c r="DB30" s="21"/>
      <c r="DC30" s="93"/>
      <c r="DD30" s="21"/>
      <c r="DE30" s="106"/>
      <c r="DF30" s="97"/>
      <c r="DG30" s="74">
        <f t="shared" si="8"/>
        <v>139.80000000000001</v>
      </c>
      <c r="DH30" s="114"/>
      <c r="DI30" s="21"/>
      <c r="DJ30" s="114"/>
      <c r="DK30" s="21"/>
      <c r="DL30" s="119">
        <v>1</v>
      </c>
      <c r="DM30" s="21">
        <f>110*0.6</f>
        <v>66</v>
      </c>
      <c r="DN30" s="137">
        <v>2</v>
      </c>
      <c r="DO30" s="57">
        <f>82*0.6*1.5</f>
        <v>73.8</v>
      </c>
      <c r="DP30" s="74">
        <f t="shared" si="9"/>
        <v>39.299999999999997</v>
      </c>
      <c r="DQ30" s="129">
        <v>2</v>
      </c>
      <c r="DR30" s="25">
        <f>82*0.3*1.5</f>
        <v>36.9</v>
      </c>
      <c r="DS30" s="119">
        <v>8</v>
      </c>
      <c r="DT30" s="21">
        <f>8*0.3</f>
        <v>2.4</v>
      </c>
      <c r="DU30" s="131"/>
      <c r="DV30" s="97"/>
      <c r="DW30" s="74">
        <f t="shared" si="19"/>
        <v>0</v>
      </c>
      <c r="DX30" s="120"/>
      <c r="DY30" s="21"/>
      <c r="DZ30" s="120"/>
      <c r="EA30" s="21"/>
      <c r="EB30" s="121"/>
      <c r="EC30" s="21"/>
      <c r="ED30" s="121"/>
      <c r="EE30" s="97"/>
      <c r="EF30" s="74">
        <f>EH30+EJ30+EL30+EN30</f>
        <v>0</v>
      </c>
      <c r="EG30" s="132"/>
      <c r="EH30" s="21"/>
      <c r="EI30" s="132"/>
      <c r="EJ30" s="21"/>
      <c r="EK30" s="131"/>
      <c r="EL30" s="21"/>
      <c r="EM30" s="131"/>
      <c r="EN30" s="97"/>
      <c r="EO30" s="74">
        <f>EQ30+ES30</f>
        <v>0</v>
      </c>
      <c r="EP30" s="29"/>
      <c r="EQ30" s="21"/>
      <c r="ER30" s="131"/>
      <c r="ES30" s="104"/>
    </row>
    <row r="31" spans="1:149" x14ac:dyDescent="0.35">
      <c r="A31" s="144">
        <f t="shared" si="0"/>
        <v>23</v>
      </c>
      <c r="B31" s="145">
        <v>5610</v>
      </c>
      <c r="C31" s="146" t="s">
        <v>70</v>
      </c>
      <c r="D31" s="147">
        <v>2005</v>
      </c>
      <c r="E31" s="148">
        <f t="shared" si="1"/>
        <v>173.2</v>
      </c>
      <c r="F31" s="154">
        <f>J31</f>
        <v>12</v>
      </c>
      <c r="G31" s="30">
        <v>9</v>
      </c>
      <c r="H31" s="31">
        <f>4*0.4</f>
        <v>1.6</v>
      </c>
      <c r="I31" s="18">
        <v>4</v>
      </c>
      <c r="J31" s="17">
        <f>30*0.4</f>
        <v>12</v>
      </c>
      <c r="K31" s="17"/>
      <c r="L31" s="19"/>
      <c r="M31" s="154">
        <f t="shared" si="16"/>
        <v>0</v>
      </c>
      <c r="N31" s="16"/>
      <c r="O31" s="17"/>
      <c r="P31" s="18"/>
      <c r="Q31" s="17"/>
      <c r="R31" s="17"/>
      <c r="S31" s="46"/>
      <c r="T31" s="154">
        <f>X31</f>
        <v>24</v>
      </c>
      <c r="U31" s="30">
        <v>3</v>
      </c>
      <c r="V31" s="31">
        <f>60*0.4</f>
        <v>24</v>
      </c>
      <c r="W31" s="18">
        <v>3</v>
      </c>
      <c r="X31" s="17">
        <f>60*0.4</f>
        <v>24</v>
      </c>
      <c r="Y31" s="18"/>
      <c r="Z31" s="46"/>
      <c r="AA31" s="149">
        <f>AC31+AE31+AG31+AI31+AK31+AM31</f>
        <v>0</v>
      </c>
      <c r="AB31" s="20"/>
      <c r="AC31" s="21"/>
      <c r="AD31" s="29"/>
      <c r="AE31" s="21"/>
      <c r="AF31" s="29"/>
      <c r="AG31" s="21"/>
      <c r="AH31" s="118"/>
      <c r="AI31" s="26"/>
      <c r="AJ31" s="36"/>
      <c r="AK31" s="26"/>
      <c r="AL31" s="76"/>
      <c r="AM31" s="53"/>
      <c r="AN31" s="149">
        <f>AP31+AR31+AT31+AV31</f>
        <v>0</v>
      </c>
      <c r="AO31" s="36"/>
      <c r="AP31" s="26"/>
      <c r="AQ31" s="118"/>
      <c r="AR31" s="26"/>
      <c r="AS31" s="118"/>
      <c r="AT31" s="26"/>
      <c r="AU31" s="118"/>
      <c r="AV31" s="53"/>
      <c r="AW31" s="152">
        <f>AY31+BA31+BC31+BE31</f>
        <v>84</v>
      </c>
      <c r="AX31" s="138">
        <v>4</v>
      </c>
      <c r="AY31" s="26">
        <f>30*0.7</f>
        <v>21</v>
      </c>
      <c r="AZ31" s="138"/>
      <c r="BA31" s="26"/>
      <c r="BB31" s="37"/>
      <c r="BC31" s="21"/>
      <c r="BD31" s="129">
        <v>3</v>
      </c>
      <c r="BE31" s="57">
        <f>60*0.7*1.5</f>
        <v>63</v>
      </c>
      <c r="BF31" s="152">
        <f t="shared" si="14"/>
        <v>0</v>
      </c>
      <c r="BG31" s="138"/>
      <c r="BH31" s="26"/>
      <c r="BI31" s="138"/>
      <c r="BJ31" s="26"/>
      <c r="BK31" s="41"/>
      <c r="BL31" s="26"/>
      <c r="BM31" s="118"/>
      <c r="BN31" s="53"/>
      <c r="BO31" s="41"/>
      <c r="BP31" s="53"/>
      <c r="BQ31" s="152">
        <f t="shared" si="5"/>
        <v>0</v>
      </c>
      <c r="BR31" s="78"/>
      <c r="BS31" s="21"/>
      <c r="BT31" s="78"/>
      <c r="BU31" s="97"/>
      <c r="BV31" s="152">
        <f t="shared" si="18"/>
        <v>0</v>
      </c>
      <c r="BW31" s="78"/>
      <c r="BX31" s="21"/>
      <c r="BY31" s="78"/>
      <c r="BZ31" s="21"/>
      <c r="CA31" s="78"/>
      <c r="CB31" s="21"/>
      <c r="CC31" s="106"/>
      <c r="CD31" s="21"/>
      <c r="CE31" s="78"/>
      <c r="CF31" s="21"/>
      <c r="CG31" s="106"/>
      <c r="CH31" s="21"/>
      <c r="CI31" s="78"/>
      <c r="CJ31" s="21"/>
      <c r="CK31" s="106"/>
      <c r="CL31" s="21"/>
      <c r="CM31" s="78"/>
      <c r="CN31" s="21"/>
      <c r="CO31" s="152">
        <f t="shared" si="6"/>
        <v>0</v>
      </c>
      <c r="CP31" s="78"/>
      <c r="CQ31" s="21"/>
      <c r="CR31" s="106"/>
      <c r="CS31" s="97"/>
      <c r="CT31" s="152">
        <f>CV31+CX31+DB31+DD31+DF31</f>
        <v>53.2</v>
      </c>
      <c r="CU31" s="93"/>
      <c r="CV31" s="21"/>
      <c r="CW31" s="93">
        <v>6</v>
      </c>
      <c r="CX31" s="21">
        <f>16*0.8</f>
        <v>12.8</v>
      </c>
      <c r="CY31" s="28">
        <v>6</v>
      </c>
      <c r="CZ31" s="22" t="s">
        <v>27</v>
      </c>
      <c r="DA31" s="137">
        <v>5</v>
      </c>
      <c r="DB31" s="25">
        <f>23*0.8*1.5</f>
        <v>27.6</v>
      </c>
      <c r="DC31" s="93"/>
      <c r="DD31" s="21"/>
      <c r="DE31" s="106">
        <v>6</v>
      </c>
      <c r="DF31" s="97">
        <f>16*0.8</f>
        <v>12.8</v>
      </c>
      <c r="DG31" s="152">
        <f t="shared" si="8"/>
        <v>0</v>
      </c>
      <c r="DH31" s="114"/>
      <c r="DI31" s="21"/>
      <c r="DJ31" s="114"/>
      <c r="DK31" s="21"/>
      <c r="DL31" s="119"/>
      <c r="DM31" s="21"/>
      <c r="DN31" s="119"/>
      <c r="DO31" s="97"/>
      <c r="DP31" s="152">
        <f t="shared" si="9"/>
        <v>0</v>
      </c>
      <c r="DQ31" s="132"/>
      <c r="DR31" s="21"/>
      <c r="DS31" s="119"/>
      <c r="DT31" s="21"/>
      <c r="DU31" s="131"/>
      <c r="DV31" s="97"/>
      <c r="DW31" s="152">
        <f t="shared" si="19"/>
        <v>0</v>
      </c>
      <c r="DX31" s="120"/>
      <c r="DY31" s="21"/>
      <c r="DZ31" s="120"/>
      <c r="EA31" s="21"/>
      <c r="EB31" s="121"/>
      <c r="EC31" s="21"/>
      <c r="ED31" s="121"/>
      <c r="EE31" s="97"/>
      <c r="EF31" s="152">
        <f>EH31+EJ31+EL31+EN31</f>
        <v>0</v>
      </c>
      <c r="EG31" s="132"/>
      <c r="EH31" s="21"/>
      <c r="EI31" s="132"/>
      <c r="EJ31" s="21"/>
      <c r="EK31" s="131"/>
      <c r="EL31" s="21"/>
      <c r="EM31" s="131"/>
      <c r="EN31" s="97"/>
      <c r="EO31" s="152">
        <f>EQ31+ES31</f>
        <v>0</v>
      </c>
      <c r="EP31" s="29"/>
      <c r="EQ31" s="21"/>
      <c r="ER31" s="131"/>
      <c r="ES31" s="104"/>
    </row>
    <row r="32" spans="1:149" x14ac:dyDescent="0.35">
      <c r="A32" s="66">
        <f t="shared" si="0"/>
        <v>24</v>
      </c>
      <c r="B32" s="67">
        <v>5064</v>
      </c>
      <c r="C32" s="2" t="s">
        <v>79</v>
      </c>
      <c r="D32" s="68">
        <v>2004</v>
      </c>
      <c r="E32" s="69">
        <f t="shared" si="1"/>
        <v>140</v>
      </c>
      <c r="F32" s="70">
        <f>H32</f>
        <v>9.2000000000000011</v>
      </c>
      <c r="G32" s="16">
        <v>5</v>
      </c>
      <c r="H32" s="17">
        <f>23*0.4</f>
        <v>9.2000000000000011</v>
      </c>
      <c r="I32" s="32">
        <v>6</v>
      </c>
      <c r="J32" s="31">
        <f>16*0.4</f>
        <v>6.4</v>
      </c>
      <c r="K32" s="17"/>
      <c r="L32" s="19"/>
      <c r="M32" s="70">
        <f t="shared" si="16"/>
        <v>0</v>
      </c>
      <c r="N32" s="16"/>
      <c r="O32" s="17"/>
      <c r="P32" s="18"/>
      <c r="Q32" s="17"/>
      <c r="R32" s="17"/>
      <c r="S32" s="46"/>
      <c r="T32" s="70">
        <f t="shared" ref="T32:T41" si="20">V32+X32+Z32</f>
        <v>0</v>
      </c>
      <c r="U32" s="16"/>
      <c r="V32" s="17"/>
      <c r="W32" s="18"/>
      <c r="X32" s="17"/>
      <c r="Y32" s="18"/>
      <c r="Z32" s="46"/>
      <c r="AA32" s="73">
        <f>AC32+AE32+AG32+AI32+AK32+AM32</f>
        <v>3.6</v>
      </c>
      <c r="AB32" s="20"/>
      <c r="AC32" s="21"/>
      <c r="AD32" s="29"/>
      <c r="AE32" s="21"/>
      <c r="AF32" s="29"/>
      <c r="AG32" s="21"/>
      <c r="AH32" s="118"/>
      <c r="AI32" s="26"/>
      <c r="AJ32" s="36">
        <v>9</v>
      </c>
      <c r="AK32" s="26">
        <f>4*0.9</f>
        <v>3.6</v>
      </c>
      <c r="AL32" s="118"/>
      <c r="AM32" s="53"/>
      <c r="AN32" s="73">
        <f>AP32+AR32+AT32+AV32</f>
        <v>11.2</v>
      </c>
      <c r="AO32" s="36">
        <v>6</v>
      </c>
      <c r="AP32" s="26">
        <f>16*0.7</f>
        <v>11.2</v>
      </c>
      <c r="AQ32" s="36"/>
      <c r="AR32" s="26"/>
      <c r="AS32" s="118"/>
      <c r="AT32" s="26"/>
      <c r="AU32" s="118"/>
      <c r="AV32" s="53"/>
      <c r="AW32" s="74">
        <f>AY32+BA32+BC32+BE32</f>
        <v>0</v>
      </c>
      <c r="AX32" s="138"/>
      <c r="AY32" s="26"/>
      <c r="AZ32" s="138"/>
      <c r="BA32" s="26"/>
      <c r="BB32" s="75"/>
      <c r="BC32" s="21"/>
      <c r="BD32" s="138"/>
      <c r="BE32" s="53"/>
      <c r="BF32" s="74">
        <f t="shared" si="14"/>
        <v>0</v>
      </c>
      <c r="BG32" s="138"/>
      <c r="BH32" s="26"/>
      <c r="BI32" s="138"/>
      <c r="BJ32" s="26"/>
      <c r="BK32" s="41"/>
      <c r="BL32" s="26"/>
      <c r="BM32" s="41"/>
      <c r="BN32" s="53"/>
      <c r="BO32" s="41"/>
      <c r="BP32" s="53"/>
      <c r="BQ32" s="74">
        <f t="shared" si="5"/>
        <v>24</v>
      </c>
      <c r="BR32" s="78">
        <v>4</v>
      </c>
      <c r="BS32" s="21">
        <f>30*0.8</f>
        <v>24</v>
      </c>
      <c r="BT32" s="78"/>
      <c r="BU32" s="97"/>
      <c r="BV32" s="74">
        <f t="shared" si="18"/>
        <v>33</v>
      </c>
      <c r="BW32" s="78"/>
      <c r="BX32" s="21"/>
      <c r="BY32" s="78"/>
      <c r="BZ32" s="21"/>
      <c r="CA32" s="78">
        <v>4</v>
      </c>
      <c r="CB32" s="21">
        <f>30*1.1</f>
        <v>33</v>
      </c>
      <c r="CC32" s="106"/>
      <c r="CD32" s="21"/>
      <c r="CE32" s="78"/>
      <c r="CF32" s="21"/>
      <c r="CG32" s="106"/>
      <c r="CH32" s="29"/>
      <c r="CI32" s="78"/>
      <c r="CJ32" s="21"/>
      <c r="CK32" s="106"/>
      <c r="CL32" s="21"/>
      <c r="CM32" s="78"/>
      <c r="CN32" s="21"/>
      <c r="CO32" s="74">
        <f t="shared" si="6"/>
        <v>0</v>
      </c>
      <c r="CP32" s="78"/>
      <c r="CQ32" s="21"/>
      <c r="CR32" s="106"/>
      <c r="CS32" s="97"/>
      <c r="CT32" s="74">
        <f>CV32+CX32+CZ32+DB32+DD32+DF32</f>
        <v>0</v>
      </c>
      <c r="CU32" s="93"/>
      <c r="CV32" s="21"/>
      <c r="CW32" s="93"/>
      <c r="CX32" s="21"/>
      <c r="CY32" s="93"/>
      <c r="CZ32" s="21"/>
      <c r="DA32" s="106"/>
      <c r="DB32" s="21"/>
      <c r="DC32" s="93"/>
      <c r="DD32" s="21"/>
      <c r="DE32" s="106"/>
      <c r="DF32" s="97"/>
      <c r="DG32" s="74">
        <f t="shared" si="8"/>
        <v>0</v>
      </c>
      <c r="DH32" s="114"/>
      <c r="DI32" s="21"/>
      <c r="DJ32" s="114"/>
      <c r="DK32" s="21"/>
      <c r="DL32" s="119"/>
      <c r="DM32" s="21"/>
      <c r="DN32" s="119"/>
      <c r="DO32" s="97"/>
      <c r="DP32" s="74">
        <f t="shared" si="9"/>
        <v>0</v>
      </c>
      <c r="DQ32" s="114"/>
      <c r="DR32" s="21"/>
      <c r="DS32" s="119"/>
      <c r="DT32" s="21"/>
      <c r="DU32" s="131"/>
      <c r="DV32" s="97"/>
      <c r="DW32" s="74">
        <f t="shared" si="19"/>
        <v>0</v>
      </c>
      <c r="DX32" s="120"/>
      <c r="DY32" s="21"/>
      <c r="DZ32" s="120"/>
      <c r="EA32" s="21"/>
      <c r="EB32" s="121"/>
      <c r="EC32" s="21"/>
      <c r="ED32" s="121"/>
      <c r="EE32" s="97"/>
      <c r="EF32" s="74">
        <f>EH32+EL32+EN32</f>
        <v>41</v>
      </c>
      <c r="EG32" s="132">
        <v>2</v>
      </c>
      <c r="EH32" s="21">
        <f>82*0.5</f>
        <v>41</v>
      </c>
      <c r="EI32" s="28">
        <v>3</v>
      </c>
      <c r="EJ32" s="23">
        <f>60*0.5</f>
        <v>30</v>
      </c>
      <c r="EK32" s="131"/>
      <c r="EL32" s="21"/>
      <c r="EM32" s="131"/>
      <c r="EN32" s="97"/>
      <c r="EO32" s="74">
        <f>EQ32+ES32</f>
        <v>18</v>
      </c>
      <c r="EP32" s="29">
        <v>4</v>
      </c>
      <c r="EQ32" s="21">
        <f>30*0.6</f>
        <v>18</v>
      </c>
      <c r="ER32" s="131"/>
      <c r="ES32" s="104"/>
    </row>
    <row r="33" spans="1:149" x14ac:dyDescent="0.35">
      <c r="A33" s="144">
        <f t="shared" si="0"/>
        <v>25</v>
      </c>
      <c r="B33" s="145">
        <v>6670</v>
      </c>
      <c r="C33" s="146" t="s">
        <v>90</v>
      </c>
      <c r="D33" s="147">
        <v>2008</v>
      </c>
      <c r="E33" s="148">
        <f t="shared" si="1"/>
        <v>139.79999999999998</v>
      </c>
      <c r="F33" s="154">
        <f>H33+J33+L33</f>
        <v>0</v>
      </c>
      <c r="G33" s="16"/>
      <c r="H33" s="17"/>
      <c r="I33" s="18"/>
      <c r="J33" s="17"/>
      <c r="K33" s="17"/>
      <c r="L33" s="19"/>
      <c r="M33" s="154">
        <f t="shared" si="16"/>
        <v>0</v>
      </c>
      <c r="N33" s="16"/>
      <c r="O33" s="17"/>
      <c r="P33" s="18"/>
      <c r="Q33" s="17"/>
      <c r="R33" s="17"/>
      <c r="S33" s="46"/>
      <c r="T33" s="154">
        <f t="shared" si="20"/>
        <v>0</v>
      </c>
      <c r="U33" s="16"/>
      <c r="V33" s="17"/>
      <c r="W33" s="18"/>
      <c r="X33" s="17"/>
      <c r="Y33" s="18"/>
      <c r="Z33" s="46"/>
      <c r="AA33" s="149">
        <f>AC33+AE33+AG33+AI33+AK33+AM33</f>
        <v>0</v>
      </c>
      <c r="AB33" s="20"/>
      <c r="AC33" s="21"/>
      <c r="AD33" s="29"/>
      <c r="AE33" s="21"/>
      <c r="AF33" s="29"/>
      <c r="AG33" s="21"/>
      <c r="AH33" s="36"/>
      <c r="AI33" s="26"/>
      <c r="AJ33" s="36"/>
      <c r="AK33" s="26"/>
      <c r="AL33" s="118"/>
      <c r="AM33" s="53"/>
      <c r="AN33" s="149">
        <f>AP33+AR33+AT33+AV33</f>
        <v>0</v>
      </c>
      <c r="AO33" s="36"/>
      <c r="AP33" s="26"/>
      <c r="AQ33" s="36"/>
      <c r="AR33" s="26"/>
      <c r="AS33" s="36"/>
      <c r="AT33" s="26"/>
      <c r="AU33" s="118"/>
      <c r="AV33" s="53"/>
      <c r="AW33" s="152">
        <f>AY33+BA33</f>
        <v>0</v>
      </c>
      <c r="AX33" s="138"/>
      <c r="AY33" s="26"/>
      <c r="AZ33" s="138"/>
      <c r="BA33" s="26"/>
      <c r="BB33" s="28">
        <v>6</v>
      </c>
      <c r="BC33" s="28" t="s">
        <v>27</v>
      </c>
      <c r="BD33" s="28">
        <v>9</v>
      </c>
      <c r="BE33" s="55" t="s">
        <v>27</v>
      </c>
      <c r="BF33" s="152">
        <f t="shared" si="14"/>
        <v>0</v>
      </c>
      <c r="BG33" s="138"/>
      <c r="BH33" s="26"/>
      <c r="BI33" s="138"/>
      <c r="BJ33" s="26"/>
      <c r="BK33" s="41"/>
      <c r="BL33" s="26"/>
      <c r="BM33" s="41"/>
      <c r="BN33" s="53"/>
      <c r="BO33" s="41"/>
      <c r="BP33" s="53"/>
      <c r="BQ33" s="152">
        <f t="shared" si="5"/>
        <v>0</v>
      </c>
      <c r="BR33" s="78"/>
      <c r="BS33" s="21"/>
      <c r="BT33" s="78"/>
      <c r="BU33" s="97"/>
      <c r="BV33" s="152">
        <f t="shared" si="18"/>
        <v>0</v>
      </c>
      <c r="BW33" s="78"/>
      <c r="BX33" s="21"/>
      <c r="BY33" s="78"/>
      <c r="BZ33" s="21"/>
      <c r="CA33" s="78"/>
      <c r="CB33" s="21"/>
      <c r="CC33" s="106"/>
      <c r="CD33" s="21"/>
      <c r="CE33" s="78"/>
      <c r="CF33" s="21"/>
      <c r="CG33" s="106"/>
      <c r="CH33" s="21"/>
      <c r="CI33" s="78"/>
      <c r="CJ33" s="21"/>
      <c r="CK33" s="106"/>
      <c r="CL33" s="21"/>
      <c r="CM33" s="78"/>
      <c r="CN33" s="21"/>
      <c r="CO33" s="152">
        <f t="shared" si="6"/>
        <v>0</v>
      </c>
      <c r="CP33" s="78"/>
      <c r="CQ33" s="21"/>
      <c r="CR33" s="106"/>
      <c r="CS33" s="97"/>
      <c r="CT33" s="152">
        <f>CV33+CX33+DD33+DF33</f>
        <v>9.6000000000000014</v>
      </c>
      <c r="CU33" s="129">
        <v>8</v>
      </c>
      <c r="CV33" s="25">
        <f>8*0.8*1.5</f>
        <v>9.6000000000000014</v>
      </c>
      <c r="CW33" s="93"/>
      <c r="CX33" s="21"/>
      <c r="CY33" s="28">
        <v>5</v>
      </c>
      <c r="CZ33" s="22" t="s">
        <v>27</v>
      </c>
      <c r="DA33" s="107">
        <v>9</v>
      </c>
      <c r="DB33" s="22" t="s">
        <v>27</v>
      </c>
      <c r="DC33" s="93"/>
      <c r="DD33" s="21"/>
      <c r="DE33" s="106"/>
      <c r="DF33" s="97"/>
      <c r="DG33" s="152">
        <f t="shared" si="8"/>
        <v>130.19999999999999</v>
      </c>
      <c r="DH33" s="129">
        <v>3</v>
      </c>
      <c r="DI33" s="25">
        <f>60*0.6*1.5</f>
        <v>54</v>
      </c>
      <c r="DJ33" s="114"/>
      <c r="DK33" s="21"/>
      <c r="DL33" s="119">
        <v>2</v>
      </c>
      <c r="DM33" s="21">
        <f>82*0.6</f>
        <v>49.199999999999996</v>
      </c>
      <c r="DN33" s="137">
        <v>4</v>
      </c>
      <c r="DO33" s="57">
        <f>30*0.6*1.5</f>
        <v>27</v>
      </c>
      <c r="DP33" s="152">
        <f t="shared" si="9"/>
        <v>0</v>
      </c>
      <c r="DQ33" s="114"/>
      <c r="DR33" s="21"/>
      <c r="DS33" s="119"/>
      <c r="DT33" s="21"/>
      <c r="DU33" s="131"/>
      <c r="DV33" s="97"/>
      <c r="DW33" s="152">
        <f t="shared" si="19"/>
        <v>0</v>
      </c>
      <c r="DX33" s="120"/>
      <c r="DY33" s="21"/>
      <c r="DZ33" s="120"/>
      <c r="EA33" s="21"/>
      <c r="EB33" s="121"/>
      <c r="EC33" s="21"/>
      <c r="ED33" s="121"/>
      <c r="EE33" s="97"/>
      <c r="EF33" s="152">
        <f>EH33+EJ33+EL33+EN33</f>
        <v>0</v>
      </c>
      <c r="EG33" s="132"/>
      <c r="EH33" s="21"/>
      <c r="EI33" s="132"/>
      <c r="EJ33" s="21"/>
      <c r="EK33" s="131"/>
      <c r="EL33" s="21"/>
      <c r="EM33" s="131"/>
      <c r="EN33" s="97"/>
      <c r="EO33" s="152">
        <f>EQ33+ES33</f>
        <v>0</v>
      </c>
      <c r="EP33" s="29"/>
      <c r="EQ33" s="21"/>
      <c r="ER33" s="131"/>
      <c r="ES33" s="104"/>
    </row>
    <row r="34" spans="1:149" x14ac:dyDescent="0.35">
      <c r="A34" s="66">
        <f t="shared" si="0"/>
        <v>26</v>
      </c>
      <c r="B34" s="67">
        <v>4668</v>
      </c>
      <c r="C34" s="2" t="s">
        <v>22</v>
      </c>
      <c r="D34" s="68">
        <v>2004</v>
      </c>
      <c r="E34" s="69">
        <f t="shared" si="1"/>
        <v>131</v>
      </c>
      <c r="F34" s="70">
        <f>H34+J34+L34</f>
        <v>0</v>
      </c>
      <c r="G34" s="16"/>
      <c r="H34" s="17"/>
      <c r="I34" s="18"/>
      <c r="J34" s="17"/>
      <c r="K34" s="17"/>
      <c r="L34" s="19"/>
      <c r="M34" s="70">
        <f t="shared" si="16"/>
        <v>0</v>
      </c>
      <c r="N34" s="16"/>
      <c r="O34" s="17"/>
      <c r="P34" s="18"/>
      <c r="Q34" s="17"/>
      <c r="R34" s="17"/>
      <c r="S34" s="46"/>
      <c r="T34" s="70">
        <f t="shared" si="20"/>
        <v>0</v>
      </c>
      <c r="U34" s="16"/>
      <c r="V34" s="17"/>
      <c r="W34" s="18"/>
      <c r="X34" s="17"/>
      <c r="Y34" s="18"/>
      <c r="Z34" s="46"/>
      <c r="AA34" s="73">
        <f>AC34+AE34+AG34+AI34+AK34+AM34</f>
        <v>3.6</v>
      </c>
      <c r="AB34" s="20">
        <v>9</v>
      </c>
      <c r="AC34" s="21">
        <f>4*0.9</f>
        <v>3.6</v>
      </c>
      <c r="AD34" s="29"/>
      <c r="AE34" s="21"/>
      <c r="AF34" s="29"/>
      <c r="AG34" s="21"/>
      <c r="AH34" s="41"/>
      <c r="AI34" s="26"/>
      <c r="AJ34" s="36"/>
      <c r="AK34" s="26"/>
      <c r="AL34" s="41"/>
      <c r="AM34" s="53"/>
      <c r="AN34" s="73">
        <f>AP34+AR34+AT34+AV34</f>
        <v>2.8</v>
      </c>
      <c r="AO34" s="36">
        <v>9</v>
      </c>
      <c r="AP34" s="26">
        <f>4*0.7</f>
        <v>2.8</v>
      </c>
      <c r="AQ34" s="41"/>
      <c r="AR34" s="26"/>
      <c r="AS34" s="138"/>
      <c r="AT34" s="26"/>
      <c r="AU34" s="41"/>
      <c r="AV34" s="53"/>
      <c r="AW34" s="74">
        <f>AY34+BA34+BC34+BE34</f>
        <v>0</v>
      </c>
      <c r="AX34" s="138"/>
      <c r="AY34" s="26"/>
      <c r="AZ34" s="138"/>
      <c r="BA34" s="26"/>
      <c r="BB34" s="132"/>
      <c r="BC34" s="21"/>
      <c r="BD34" s="138"/>
      <c r="BE34" s="53"/>
      <c r="BF34" s="74">
        <f t="shared" si="14"/>
        <v>0</v>
      </c>
      <c r="BG34" s="41"/>
      <c r="BH34" s="26"/>
      <c r="BI34" s="138"/>
      <c r="BJ34" s="26"/>
      <c r="BK34" s="41"/>
      <c r="BL34" s="26"/>
      <c r="BM34" s="138"/>
      <c r="BN34" s="53"/>
      <c r="BO34" s="41"/>
      <c r="BP34" s="53"/>
      <c r="BQ34" s="74">
        <f>BU34</f>
        <v>0</v>
      </c>
      <c r="BR34" s="28">
        <v>7</v>
      </c>
      <c r="BS34" s="22" t="s">
        <v>27</v>
      </c>
      <c r="BT34" s="78"/>
      <c r="BU34" s="98"/>
      <c r="BV34" s="74">
        <f t="shared" si="18"/>
        <v>17.600000000000001</v>
      </c>
      <c r="BW34" s="78"/>
      <c r="BX34" s="21"/>
      <c r="BY34" s="78"/>
      <c r="BZ34" s="29"/>
      <c r="CA34" s="78">
        <v>6</v>
      </c>
      <c r="CB34" s="21">
        <f>16*1.1</f>
        <v>17.600000000000001</v>
      </c>
      <c r="CC34" s="106"/>
      <c r="CD34" s="21"/>
      <c r="CE34" s="78"/>
      <c r="CF34" s="29"/>
      <c r="CG34" s="106"/>
      <c r="CH34" s="21"/>
      <c r="CI34" s="78"/>
      <c r="CJ34" s="29"/>
      <c r="CK34" s="106"/>
      <c r="CL34" s="21"/>
      <c r="CM34" s="78"/>
      <c r="CN34" s="29"/>
      <c r="CO34" s="74">
        <f t="shared" si="6"/>
        <v>0</v>
      </c>
      <c r="CP34" s="78"/>
      <c r="CQ34" s="21"/>
      <c r="CR34" s="106"/>
      <c r="CS34" s="97"/>
      <c r="CT34" s="74">
        <f>CV34+CX34+CZ34+DB34+DD34+DF34</f>
        <v>0</v>
      </c>
      <c r="CU34" s="93"/>
      <c r="CV34" s="21"/>
      <c r="CW34" s="93"/>
      <c r="CX34" s="29"/>
      <c r="CY34" s="132"/>
      <c r="CZ34" s="29"/>
      <c r="DA34" s="131"/>
      <c r="DB34" s="21"/>
      <c r="DC34" s="93"/>
      <c r="DD34" s="29"/>
      <c r="DE34" s="106"/>
      <c r="DF34" s="97"/>
      <c r="DG34" s="74">
        <f t="shared" si="8"/>
        <v>0</v>
      </c>
      <c r="DH34" s="114"/>
      <c r="DI34" s="21"/>
      <c r="DJ34" s="114"/>
      <c r="DK34" s="21"/>
      <c r="DL34" s="119"/>
      <c r="DM34" s="21"/>
      <c r="DN34" s="119"/>
      <c r="DO34" s="97"/>
      <c r="DP34" s="74">
        <f t="shared" si="9"/>
        <v>0</v>
      </c>
      <c r="DQ34" s="114"/>
      <c r="DR34" s="21"/>
      <c r="DS34" s="119"/>
      <c r="DT34" s="21"/>
      <c r="DU34" s="119"/>
      <c r="DV34" s="97"/>
      <c r="DW34" s="74">
        <f t="shared" si="19"/>
        <v>0</v>
      </c>
      <c r="DX34" s="120"/>
      <c r="DY34" s="21"/>
      <c r="DZ34" s="120"/>
      <c r="EA34" s="21"/>
      <c r="EB34" s="121"/>
      <c r="EC34" s="21"/>
      <c r="ED34" s="131"/>
      <c r="EE34" s="97"/>
      <c r="EF34" s="74">
        <f>EN34</f>
        <v>41</v>
      </c>
      <c r="EG34" s="28">
        <v>6</v>
      </c>
      <c r="EH34" s="23">
        <f>16*0.5</f>
        <v>8</v>
      </c>
      <c r="EI34" s="28">
        <v>6</v>
      </c>
      <c r="EJ34" s="23">
        <f>16*0.5</f>
        <v>8</v>
      </c>
      <c r="EK34" s="107">
        <v>3</v>
      </c>
      <c r="EL34" s="23">
        <f>60*0.5</f>
        <v>30</v>
      </c>
      <c r="EM34" s="131">
        <v>2</v>
      </c>
      <c r="EN34" s="97">
        <f>82*0.5</f>
        <v>41</v>
      </c>
      <c r="EO34" s="74">
        <f>ES34</f>
        <v>66</v>
      </c>
      <c r="EP34" s="22">
        <v>8</v>
      </c>
      <c r="EQ34" s="23">
        <f>8*0.6</f>
        <v>4.8</v>
      </c>
      <c r="ER34" s="131">
        <v>1</v>
      </c>
      <c r="ES34" s="104">
        <f>110*0.6</f>
        <v>66</v>
      </c>
    </row>
    <row r="35" spans="1:149" x14ac:dyDescent="0.35">
      <c r="A35" s="144">
        <f t="shared" si="0"/>
        <v>27</v>
      </c>
      <c r="B35" s="145">
        <v>3828</v>
      </c>
      <c r="C35" s="146" t="s">
        <v>73</v>
      </c>
      <c r="D35" s="147">
        <v>2004</v>
      </c>
      <c r="E35" s="148">
        <f t="shared" si="1"/>
        <v>130.04999999999998</v>
      </c>
      <c r="F35" s="154">
        <f>H35+J35+L35</f>
        <v>0</v>
      </c>
      <c r="G35" s="16"/>
      <c r="H35" s="17"/>
      <c r="I35" s="18"/>
      <c r="J35" s="17"/>
      <c r="K35" s="17"/>
      <c r="L35" s="19"/>
      <c r="M35" s="154">
        <f t="shared" si="16"/>
        <v>2.4</v>
      </c>
      <c r="N35" s="16"/>
      <c r="O35" s="17"/>
      <c r="P35" s="18">
        <v>9</v>
      </c>
      <c r="Q35" s="17">
        <f>4*0.6</f>
        <v>2.4</v>
      </c>
      <c r="R35" s="17"/>
      <c r="S35" s="46"/>
      <c r="T35" s="154">
        <f t="shared" si="20"/>
        <v>0</v>
      </c>
      <c r="U35" s="16"/>
      <c r="V35" s="17"/>
      <c r="W35" s="18"/>
      <c r="X35" s="17"/>
      <c r="Y35" s="18"/>
      <c r="Z35" s="46"/>
      <c r="AA35" s="149">
        <f>AC35+AG35+AI35+AK35+AM35</f>
        <v>31.049999999999997</v>
      </c>
      <c r="AB35" s="20"/>
      <c r="AC35" s="21"/>
      <c r="AD35" s="22">
        <v>8</v>
      </c>
      <c r="AE35" s="22" t="s">
        <v>27</v>
      </c>
      <c r="AF35" s="29"/>
      <c r="AG35" s="21"/>
      <c r="AH35" s="129">
        <v>5</v>
      </c>
      <c r="AI35" s="25">
        <f>23*0.9*1.5</f>
        <v>31.049999999999997</v>
      </c>
      <c r="AJ35" s="36"/>
      <c r="AK35" s="26"/>
      <c r="AL35" s="36"/>
      <c r="AM35" s="53"/>
      <c r="AN35" s="149">
        <f>AR35+AT35+AV35</f>
        <v>96.6</v>
      </c>
      <c r="AO35" s="28">
        <v>5</v>
      </c>
      <c r="AP35" s="23">
        <f>23*0.7</f>
        <v>16.099999999999998</v>
      </c>
      <c r="AQ35" s="129">
        <v>7</v>
      </c>
      <c r="AR35" s="25">
        <f>12*0.7*1.5</f>
        <v>12.599999999999998</v>
      </c>
      <c r="AS35" s="138">
        <v>4</v>
      </c>
      <c r="AT35" s="26">
        <f>30*0.7</f>
        <v>21</v>
      </c>
      <c r="AU35" s="129">
        <v>3</v>
      </c>
      <c r="AV35" s="57">
        <f>60*0.7*1.5</f>
        <v>63</v>
      </c>
      <c r="AW35" s="152">
        <f>AY35+BA35+BC35+BE35</f>
        <v>0</v>
      </c>
      <c r="AX35" s="138"/>
      <c r="AY35" s="26"/>
      <c r="AZ35" s="138"/>
      <c r="BA35" s="26"/>
      <c r="BB35" s="75"/>
      <c r="BC35" s="21"/>
      <c r="BD35" s="138"/>
      <c r="BE35" s="53"/>
      <c r="BF35" s="152">
        <f t="shared" si="14"/>
        <v>0</v>
      </c>
      <c r="BG35" s="138"/>
      <c r="BH35" s="26"/>
      <c r="BI35" s="138"/>
      <c r="BJ35" s="26"/>
      <c r="BK35" s="41"/>
      <c r="BL35" s="26"/>
      <c r="BM35" s="138"/>
      <c r="BN35" s="53"/>
      <c r="BO35" s="41"/>
      <c r="BP35" s="53"/>
      <c r="BQ35" s="152">
        <f t="shared" ref="BQ35:BQ66" si="21">BS35+BU35</f>
        <v>0</v>
      </c>
      <c r="BR35" s="78"/>
      <c r="BS35" s="21"/>
      <c r="BT35" s="78"/>
      <c r="BU35" s="97"/>
      <c r="BV35" s="152">
        <f t="shared" si="18"/>
        <v>0</v>
      </c>
      <c r="BW35" s="78"/>
      <c r="BX35" s="21"/>
      <c r="BY35" s="78"/>
      <c r="BZ35" s="21"/>
      <c r="CA35" s="78"/>
      <c r="CB35" s="21"/>
      <c r="CC35" s="106"/>
      <c r="CD35" s="21"/>
      <c r="CE35" s="78"/>
      <c r="CF35" s="21"/>
      <c r="CG35" s="106"/>
      <c r="CH35" s="21"/>
      <c r="CI35" s="78"/>
      <c r="CJ35" s="21"/>
      <c r="CK35" s="106"/>
      <c r="CL35" s="21"/>
      <c r="CM35" s="78"/>
      <c r="CN35" s="21"/>
      <c r="CO35" s="152">
        <f t="shared" si="6"/>
        <v>0</v>
      </c>
      <c r="CP35" s="78"/>
      <c r="CQ35" s="21"/>
      <c r="CR35" s="106"/>
      <c r="CS35" s="97"/>
      <c r="CT35" s="152">
        <f>CV35+CX35+CZ35+DB35+DD35+DF35</f>
        <v>0</v>
      </c>
      <c r="CU35" s="93"/>
      <c r="CV35" s="21"/>
      <c r="CW35" s="93"/>
      <c r="CX35" s="21"/>
      <c r="CY35" s="93"/>
      <c r="CZ35" s="21"/>
      <c r="DA35" s="119"/>
      <c r="DB35" s="21"/>
      <c r="DC35" s="93"/>
      <c r="DD35" s="21"/>
      <c r="DE35" s="119"/>
      <c r="DF35" s="97"/>
      <c r="DG35" s="152">
        <f t="shared" si="8"/>
        <v>0</v>
      </c>
      <c r="DH35" s="114"/>
      <c r="DI35" s="21"/>
      <c r="DJ35" s="114"/>
      <c r="DK35" s="21"/>
      <c r="DL35" s="119"/>
      <c r="DM35" s="21"/>
      <c r="DN35" s="119"/>
      <c r="DO35" s="97"/>
      <c r="DP35" s="152">
        <f t="shared" si="9"/>
        <v>0</v>
      </c>
      <c r="DQ35" s="132"/>
      <c r="DR35" s="21"/>
      <c r="DS35" s="119"/>
      <c r="DT35" s="21"/>
      <c r="DU35" s="131"/>
      <c r="DV35" s="97"/>
      <c r="DW35" s="152">
        <f t="shared" si="19"/>
        <v>0</v>
      </c>
      <c r="DX35" s="120"/>
      <c r="DY35" s="21"/>
      <c r="DZ35" s="120"/>
      <c r="EA35" s="21"/>
      <c r="EB35" s="121"/>
      <c r="EC35" s="21"/>
      <c r="ED35" s="121"/>
      <c r="EE35" s="97"/>
      <c r="EF35" s="152">
        <f>EH35+EJ35+EL35+EN35</f>
        <v>0</v>
      </c>
      <c r="EG35" s="132"/>
      <c r="EH35" s="21"/>
      <c r="EI35" s="132"/>
      <c r="EJ35" s="21"/>
      <c r="EK35" s="131"/>
      <c r="EL35" s="21"/>
      <c r="EM35" s="131"/>
      <c r="EN35" s="97"/>
      <c r="EO35" s="152">
        <f t="shared" ref="EO35:EO46" si="22">EQ35+ES35</f>
        <v>0</v>
      </c>
      <c r="EP35" s="29"/>
      <c r="EQ35" s="21"/>
      <c r="ER35" s="131"/>
      <c r="ES35" s="104"/>
    </row>
    <row r="36" spans="1:149" x14ac:dyDescent="0.35">
      <c r="A36" s="66">
        <f t="shared" si="0"/>
        <v>28</v>
      </c>
      <c r="B36" s="67">
        <v>5945</v>
      </c>
      <c r="C36" s="2" t="s">
        <v>81</v>
      </c>
      <c r="D36" s="68">
        <v>2008</v>
      </c>
      <c r="E36" s="69">
        <f t="shared" si="1"/>
        <v>122.5</v>
      </c>
      <c r="F36" s="70">
        <f>H36+J36+L36</f>
        <v>0</v>
      </c>
      <c r="G36" s="16"/>
      <c r="H36" s="17"/>
      <c r="I36" s="18"/>
      <c r="J36" s="17"/>
      <c r="K36" s="17"/>
      <c r="L36" s="19"/>
      <c r="M36" s="70">
        <f t="shared" si="16"/>
        <v>0</v>
      </c>
      <c r="N36" s="16"/>
      <c r="O36" s="17"/>
      <c r="P36" s="18"/>
      <c r="Q36" s="17"/>
      <c r="R36" s="17"/>
      <c r="S36" s="46"/>
      <c r="T36" s="70">
        <f t="shared" si="20"/>
        <v>0</v>
      </c>
      <c r="U36" s="16"/>
      <c r="V36" s="17"/>
      <c r="W36" s="18"/>
      <c r="X36" s="17"/>
      <c r="Y36" s="18"/>
      <c r="Z36" s="46"/>
      <c r="AA36" s="73">
        <f>AC36+AE36+AG36+AI36+AK36+AM36</f>
        <v>14.4</v>
      </c>
      <c r="AB36" s="20">
        <v>6</v>
      </c>
      <c r="AC36" s="21">
        <f>16*0.9</f>
        <v>14.4</v>
      </c>
      <c r="AD36" s="29"/>
      <c r="AE36" s="21"/>
      <c r="AF36" s="29"/>
      <c r="AG36" s="21"/>
      <c r="AH36" s="118"/>
      <c r="AI36" s="26"/>
      <c r="AJ36" s="36"/>
      <c r="AK36" s="26"/>
      <c r="AL36" s="41"/>
      <c r="AM36" s="53"/>
      <c r="AN36" s="73">
        <f>AP36+AR36+AT36+AV36</f>
        <v>0</v>
      </c>
      <c r="AO36" s="36"/>
      <c r="AP36" s="26"/>
      <c r="AQ36" s="36"/>
      <c r="AR36" s="26"/>
      <c r="AS36" s="36"/>
      <c r="AT36" s="26"/>
      <c r="AU36" s="36"/>
      <c r="AV36" s="53"/>
      <c r="AW36" s="74">
        <f>AY36+BA36+BC36+BE36</f>
        <v>0</v>
      </c>
      <c r="AX36" s="138"/>
      <c r="AY36" s="26"/>
      <c r="AZ36" s="138"/>
      <c r="BA36" s="26"/>
      <c r="BB36" s="114"/>
      <c r="BC36" s="21"/>
      <c r="BD36" s="138"/>
      <c r="BE36" s="53"/>
      <c r="BF36" s="74">
        <f t="shared" si="14"/>
        <v>30</v>
      </c>
      <c r="BG36" s="118"/>
      <c r="BH36" s="26"/>
      <c r="BI36" s="138"/>
      <c r="BJ36" s="26"/>
      <c r="BK36" s="41"/>
      <c r="BL36" s="26"/>
      <c r="BM36" s="118"/>
      <c r="BN36" s="53"/>
      <c r="BO36" s="41">
        <v>4</v>
      </c>
      <c r="BP36" s="53">
        <f>30</f>
        <v>30</v>
      </c>
      <c r="BQ36" s="74">
        <f t="shared" si="21"/>
        <v>0</v>
      </c>
      <c r="BR36" s="78"/>
      <c r="BS36" s="21"/>
      <c r="BT36" s="78"/>
      <c r="BU36" s="97"/>
      <c r="BV36" s="74">
        <f t="shared" si="18"/>
        <v>25.3</v>
      </c>
      <c r="BW36" s="114"/>
      <c r="BX36" s="21"/>
      <c r="BY36" s="114"/>
      <c r="BZ36" s="21"/>
      <c r="CA36" s="78"/>
      <c r="CB36" s="21"/>
      <c r="CC36" s="106">
        <v>5</v>
      </c>
      <c r="CD36" s="21">
        <f>23*1.1</f>
        <v>25.3</v>
      </c>
      <c r="CE36" s="78"/>
      <c r="CF36" s="21"/>
      <c r="CG36" s="119"/>
      <c r="CH36" s="21"/>
      <c r="CI36" s="78"/>
      <c r="CJ36" s="21"/>
      <c r="CK36" s="106"/>
      <c r="CL36" s="21"/>
      <c r="CM36" s="78"/>
      <c r="CN36" s="21"/>
      <c r="CO36" s="74">
        <f t="shared" si="6"/>
        <v>0</v>
      </c>
      <c r="CP36" s="78"/>
      <c r="CQ36" s="21"/>
      <c r="CR36" s="106"/>
      <c r="CS36" s="97"/>
      <c r="CT36" s="74">
        <f>CV36+CX36+CZ36+DB36+DD36+DF36</f>
        <v>0</v>
      </c>
      <c r="CU36" s="93"/>
      <c r="CV36" s="21"/>
      <c r="CW36" s="93"/>
      <c r="CX36" s="21"/>
      <c r="CY36" s="132"/>
      <c r="CZ36" s="21"/>
      <c r="DA36" s="131"/>
      <c r="DB36" s="21"/>
      <c r="DC36" s="93"/>
      <c r="DD36" s="21"/>
      <c r="DE36" s="106"/>
      <c r="DF36" s="97"/>
      <c r="DG36" s="74">
        <f t="shared" si="8"/>
        <v>52.8</v>
      </c>
      <c r="DH36" s="114"/>
      <c r="DI36" s="21"/>
      <c r="DJ36" s="114">
        <v>2</v>
      </c>
      <c r="DK36" s="21">
        <f>82*0.6</f>
        <v>49.199999999999996</v>
      </c>
      <c r="DL36" s="119"/>
      <c r="DM36" s="21"/>
      <c r="DN36" s="137">
        <v>9</v>
      </c>
      <c r="DO36" s="57">
        <f>4*0.6*1.5</f>
        <v>3.5999999999999996</v>
      </c>
      <c r="DP36" s="74">
        <f t="shared" si="9"/>
        <v>0</v>
      </c>
      <c r="DQ36" s="114"/>
      <c r="DR36" s="21"/>
      <c r="DS36" s="119"/>
      <c r="DT36" s="21"/>
      <c r="DU36" s="119"/>
      <c r="DV36" s="97"/>
      <c r="DW36" s="74">
        <f t="shared" si="19"/>
        <v>0</v>
      </c>
      <c r="DX36" s="120"/>
      <c r="DY36" s="21"/>
      <c r="DZ36" s="120"/>
      <c r="EA36" s="21"/>
      <c r="EB36" s="121"/>
      <c r="EC36" s="21"/>
      <c r="ED36" s="121"/>
      <c r="EE36" s="97"/>
      <c r="EF36" s="74">
        <f>EH36+EJ36+EL36+EN36</f>
        <v>0</v>
      </c>
      <c r="EG36" s="132"/>
      <c r="EH36" s="21"/>
      <c r="EI36" s="132"/>
      <c r="EJ36" s="21"/>
      <c r="EK36" s="131"/>
      <c r="EL36" s="21"/>
      <c r="EM36" s="131"/>
      <c r="EN36" s="97"/>
      <c r="EO36" s="74">
        <f t="shared" si="22"/>
        <v>0</v>
      </c>
      <c r="EP36" s="29"/>
      <c r="EQ36" s="21"/>
      <c r="ER36" s="131"/>
      <c r="ES36" s="104"/>
    </row>
    <row r="37" spans="1:149" x14ac:dyDescent="0.35">
      <c r="A37" s="144">
        <f t="shared" si="0"/>
        <v>29</v>
      </c>
      <c r="B37" s="145">
        <v>3993</v>
      </c>
      <c r="C37" s="146" t="s">
        <v>74</v>
      </c>
      <c r="D37" s="147">
        <v>2003</v>
      </c>
      <c r="E37" s="148">
        <f t="shared" si="1"/>
        <v>122.2</v>
      </c>
      <c r="F37" s="154">
        <f>H37+J37+L37</f>
        <v>0</v>
      </c>
      <c r="G37" s="16"/>
      <c r="H37" s="17"/>
      <c r="I37" s="18"/>
      <c r="J37" s="17"/>
      <c r="K37" s="17"/>
      <c r="L37" s="19"/>
      <c r="M37" s="154">
        <f t="shared" si="16"/>
        <v>0</v>
      </c>
      <c r="N37" s="16"/>
      <c r="O37" s="17"/>
      <c r="P37" s="18"/>
      <c r="Q37" s="17"/>
      <c r="R37" s="17"/>
      <c r="S37" s="46"/>
      <c r="T37" s="154">
        <f t="shared" si="20"/>
        <v>0</v>
      </c>
      <c r="U37" s="16"/>
      <c r="V37" s="17"/>
      <c r="W37" s="18"/>
      <c r="X37" s="17"/>
      <c r="Y37" s="18"/>
      <c r="Z37" s="46"/>
      <c r="AA37" s="149">
        <f>AC37+AE37+AG37+AI37+AK37+AM37</f>
        <v>27</v>
      </c>
      <c r="AB37" s="20">
        <v>4</v>
      </c>
      <c r="AC37" s="21">
        <f>30*0.9</f>
        <v>27</v>
      </c>
      <c r="AD37" s="29"/>
      <c r="AE37" s="21"/>
      <c r="AF37" s="29"/>
      <c r="AG37" s="21"/>
      <c r="AH37" s="118"/>
      <c r="AI37" s="26"/>
      <c r="AJ37" s="36"/>
      <c r="AK37" s="26"/>
      <c r="AL37" s="118"/>
      <c r="AM37" s="53"/>
      <c r="AN37" s="149">
        <f>AP37+AR37+AT37+AV37</f>
        <v>0</v>
      </c>
      <c r="AO37" s="36"/>
      <c r="AP37" s="26"/>
      <c r="AQ37" s="36"/>
      <c r="AR37" s="26"/>
      <c r="AS37" s="36"/>
      <c r="AT37" s="26"/>
      <c r="AU37" s="36"/>
      <c r="AV37" s="53"/>
      <c r="AW37" s="152">
        <f>AY37+BA37+BC37+BE37</f>
        <v>0</v>
      </c>
      <c r="AX37" s="138"/>
      <c r="AY37" s="26"/>
      <c r="AZ37" s="138"/>
      <c r="BA37" s="26"/>
      <c r="BB37" s="114"/>
      <c r="BC37" s="21"/>
      <c r="BD37" s="138"/>
      <c r="BE37" s="53"/>
      <c r="BF37" s="152">
        <f t="shared" si="14"/>
        <v>16</v>
      </c>
      <c r="BG37" s="138"/>
      <c r="BH37" s="26"/>
      <c r="BI37" s="138"/>
      <c r="BJ37" s="26"/>
      <c r="BK37" s="41"/>
      <c r="BL37" s="26"/>
      <c r="BM37" s="118"/>
      <c r="BN37" s="53"/>
      <c r="BO37" s="41">
        <v>6</v>
      </c>
      <c r="BP37" s="53">
        <f>16</f>
        <v>16</v>
      </c>
      <c r="BQ37" s="152">
        <f t="shared" si="21"/>
        <v>0</v>
      </c>
      <c r="BR37" s="78"/>
      <c r="BS37" s="21"/>
      <c r="BT37" s="78"/>
      <c r="BU37" s="97"/>
      <c r="BV37" s="152">
        <f t="shared" si="18"/>
        <v>79.2</v>
      </c>
      <c r="BW37" s="78"/>
      <c r="BX37" s="21"/>
      <c r="BY37" s="114"/>
      <c r="BZ37" s="21"/>
      <c r="CA37" s="78">
        <v>3</v>
      </c>
      <c r="CB37" s="21">
        <f>60*1.1</f>
        <v>66</v>
      </c>
      <c r="CC37" s="106">
        <v>7</v>
      </c>
      <c r="CD37" s="21">
        <f>12*1.1</f>
        <v>13.200000000000001</v>
      </c>
      <c r="CE37" s="78"/>
      <c r="CF37" s="21"/>
      <c r="CG37" s="106"/>
      <c r="CH37" s="21"/>
      <c r="CI37" s="78"/>
      <c r="CJ37" s="21"/>
      <c r="CK37" s="106"/>
      <c r="CL37" s="21"/>
      <c r="CM37" s="78"/>
      <c r="CN37" s="21"/>
      <c r="CO37" s="152">
        <f t="shared" si="6"/>
        <v>0</v>
      </c>
      <c r="CP37" s="78"/>
      <c r="CQ37" s="21"/>
      <c r="CR37" s="106"/>
      <c r="CS37" s="97"/>
      <c r="CT37" s="152">
        <f>CV37+CX37+CZ37+DB37+DD37+DF37</f>
        <v>0</v>
      </c>
      <c r="CU37" s="93"/>
      <c r="CV37" s="21"/>
      <c r="CW37" s="93"/>
      <c r="CX37" s="21"/>
      <c r="CY37" s="132"/>
      <c r="CZ37" s="21"/>
      <c r="DA37" s="131"/>
      <c r="DB37" s="21"/>
      <c r="DC37" s="93"/>
      <c r="DD37" s="21"/>
      <c r="DE37" s="106"/>
      <c r="DF37" s="97"/>
      <c r="DG37" s="152">
        <f t="shared" si="8"/>
        <v>0</v>
      </c>
      <c r="DH37" s="114"/>
      <c r="DI37" s="21"/>
      <c r="DJ37" s="114"/>
      <c r="DK37" s="21"/>
      <c r="DL37" s="119"/>
      <c r="DM37" s="21"/>
      <c r="DN37" s="119"/>
      <c r="DO37" s="97"/>
      <c r="DP37" s="152">
        <f t="shared" si="9"/>
        <v>0</v>
      </c>
      <c r="DQ37" s="132"/>
      <c r="DR37" s="21"/>
      <c r="DS37" s="119"/>
      <c r="DT37" s="21"/>
      <c r="DU37" s="119"/>
      <c r="DV37" s="97"/>
      <c r="DW37" s="152">
        <f t="shared" si="19"/>
        <v>0</v>
      </c>
      <c r="DX37" s="120"/>
      <c r="DY37" s="21"/>
      <c r="DZ37" s="120"/>
      <c r="EA37" s="21"/>
      <c r="EB37" s="121"/>
      <c r="EC37" s="21"/>
      <c r="ED37" s="121"/>
      <c r="EE37" s="97"/>
      <c r="EF37" s="152">
        <f>EH37+EJ37+EL37+EN37</f>
        <v>0</v>
      </c>
      <c r="EG37" s="132"/>
      <c r="EH37" s="21"/>
      <c r="EI37" s="132"/>
      <c r="EJ37" s="21"/>
      <c r="EK37" s="131"/>
      <c r="EL37" s="21"/>
      <c r="EM37" s="131"/>
      <c r="EN37" s="97"/>
      <c r="EO37" s="152">
        <f t="shared" si="22"/>
        <v>0</v>
      </c>
      <c r="EP37" s="29"/>
      <c r="EQ37" s="21"/>
      <c r="ER37" s="20"/>
      <c r="ES37" s="104"/>
    </row>
    <row r="38" spans="1:149" x14ac:dyDescent="0.35">
      <c r="A38" s="66">
        <f t="shared" si="0"/>
        <v>30</v>
      </c>
      <c r="B38" s="67">
        <v>5033</v>
      </c>
      <c r="C38" s="2" t="s">
        <v>17</v>
      </c>
      <c r="D38" s="68">
        <v>2004</v>
      </c>
      <c r="E38" s="69">
        <f t="shared" si="1"/>
        <v>114.60000000000002</v>
      </c>
      <c r="F38" s="70">
        <f>H38</f>
        <v>4.8000000000000007</v>
      </c>
      <c r="G38" s="16">
        <v>7</v>
      </c>
      <c r="H38" s="17">
        <f>12*0.4</f>
        <v>4.8000000000000007</v>
      </c>
      <c r="I38" s="32">
        <v>8</v>
      </c>
      <c r="J38" s="31">
        <f>8*0.4</f>
        <v>3.2</v>
      </c>
      <c r="K38" s="17"/>
      <c r="L38" s="19"/>
      <c r="M38" s="70">
        <f t="shared" si="16"/>
        <v>0</v>
      </c>
      <c r="N38" s="16"/>
      <c r="O38" s="17"/>
      <c r="P38" s="18"/>
      <c r="Q38" s="17"/>
      <c r="R38" s="17"/>
      <c r="S38" s="46"/>
      <c r="T38" s="70">
        <f t="shared" si="20"/>
        <v>0</v>
      </c>
      <c r="U38" s="16"/>
      <c r="V38" s="17"/>
      <c r="W38" s="18"/>
      <c r="X38" s="17"/>
      <c r="Y38" s="18"/>
      <c r="Z38" s="46"/>
      <c r="AA38" s="73">
        <f>AC38+AE38+AG38+AI38+AK38+AM38</f>
        <v>7.2</v>
      </c>
      <c r="AB38" s="20">
        <v>8</v>
      </c>
      <c r="AC38" s="21">
        <f>8*0.9</f>
        <v>7.2</v>
      </c>
      <c r="AD38" s="29"/>
      <c r="AE38" s="21"/>
      <c r="AF38" s="29"/>
      <c r="AG38" s="21"/>
      <c r="AH38" s="118"/>
      <c r="AI38" s="26"/>
      <c r="AJ38" s="36"/>
      <c r="AK38" s="26"/>
      <c r="AL38" s="118"/>
      <c r="AM38" s="53"/>
      <c r="AN38" s="73">
        <f>AP38+AR38</f>
        <v>5.6</v>
      </c>
      <c r="AO38" s="36">
        <v>8</v>
      </c>
      <c r="AP38" s="26">
        <f>8*0.7</f>
        <v>5.6</v>
      </c>
      <c r="AQ38" s="36"/>
      <c r="AR38" s="26"/>
      <c r="AS38" s="28">
        <v>6</v>
      </c>
      <c r="AT38" s="22" t="s">
        <v>27</v>
      </c>
      <c r="AU38" s="28">
        <v>6</v>
      </c>
      <c r="AV38" s="55" t="s">
        <v>27</v>
      </c>
      <c r="AW38" s="74">
        <f>AY38+BA38+BC38+BE38</f>
        <v>0</v>
      </c>
      <c r="AX38" s="138"/>
      <c r="AY38" s="26"/>
      <c r="AZ38" s="138"/>
      <c r="BA38" s="26"/>
      <c r="BB38" s="37"/>
      <c r="BC38" s="21"/>
      <c r="BD38" s="138"/>
      <c r="BE38" s="53"/>
      <c r="BF38" s="74">
        <f t="shared" si="14"/>
        <v>23</v>
      </c>
      <c r="BG38" s="138"/>
      <c r="BH38" s="26"/>
      <c r="BI38" s="138"/>
      <c r="BJ38" s="26"/>
      <c r="BK38" s="41"/>
      <c r="BL38" s="26"/>
      <c r="BM38" s="41"/>
      <c r="BN38" s="53"/>
      <c r="BO38" s="41">
        <v>5</v>
      </c>
      <c r="BP38" s="53">
        <f>23</f>
        <v>23</v>
      </c>
      <c r="BQ38" s="74">
        <f t="shared" si="21"/>
        <v>65.600000000000009</v>
      </c>
      <c r="BR38" s="78">
        <v>2</v>
      </c>
      <c r="BS38" s="21">
        <f>82*0.8</f>
        <v>65.600000000000009</v>
      </c>
      <c r="BT38" s="78"/>
      <c r="BU38" s="97"/>
      <c r="BV38" s="74">
        <f t="shared" si="18"/>
        <v>4.4000000000000004</v>
      </c>
      <c r="BW38" s="78"/>
      <c r="BX38" s="21"/>
      <c r="BY38" s="78"/>
      <c r="BZ38" s="21"/>
      <c r="CA38" s="78"/>
      <c r="CB38" s="21"/>
      <c r="CC38" s="106">
        <v>9</v>
      </c>
      <c r="CD38" s="21">
        <f>4*1.1</f>
        <v>4.4000000000000004</v>
      </c>
      <c r="CE38" s="78"/>
      <c r="CF38" s="21"/>
      <c r="CG38" s="106"/>
      <c r="CH38" s="21"/>
      <c r="CI38" s="78"/>
      <c r="CJ38" s="21"/>
      <c r="CK38" s="106"/>
      <c r="CL38" s="21"/>
      <c r="CM38" s="78"/>
      <c r="CN38" s="21"/>
      <c r="CO38" s="74">
        <f t="shared" si="6"/>
        <v>0</v>
      </c>
      <c r="CP38" s="78"/>
      <c r="CQ38" s="21"/>
      <c r="CR38" s="106"/>
      <c r="CS38" s="97"/>
      <c r="CT38" s="74">
        <f>CV38+CX38+CZ38+DB38+DD38+DF38</f>
        <v>0</v>
      </c>
      <c r="CU38" s="93"/>
      <c r="CV38" s="21"/>
      <c r="CW38" s="93"/>
      <c r="CX38" s="21"/>
      <c r="CY38" s="93"/>
      <c r="CZ38" s="21"/>
      <c r="DA38" s="106"/>
      <c r="DB38" s="21"/>
      <c r="DC38" s="93"/>
      <c r="DD38" s="21"/>
      <c r="DE38" s="106"/>
      <c r="DF38" s="97"/>
      <c r="DG38" s="74">
        <f t="shared" si="8"/>
        <v>0</v>
      </c>
      <c r="DH38" s="114"/>
      <c r="DI38" s="21"/>
      <c r="DJ38" s="114"/>
      <c r="DK38" s="21"/>
      <c r="DL38" s="119"/>
      <c r="DM38" s="21"/>
      <c r="DN38" s="131"/>
      <c r="DO38" s="97"/>
      <c r="DP38" s="74">
        <f t="shared" si="9"/>
        <v>0</v>
      </c>
      <c r="DQ38" s="132"/>
      <c r="DR38" s="21"/>
      <c r="DS38" s="119"/>
      <c r="DT38" s="21"/>
      <c r="DU38" s="119"/>
      <c r="DV38" s="97"/>
      <c r="DW38" s="74">
        <f t="shared" si="19"/>
        <v>0</v>
      </c>
      <c r="DX38" s="120"/>
      <c r="DY38" s="21"/>
      <c r="DZ38" s="120"/>
      <c r="EA38" s="21"/>
      <c r="EB38" s="131"/>
      <c r="EC38" s="21"/>
      <c r="ED38" s="121"/>
      <c r="EE38" s="97"/>
      <c r="EF38" s="74">
        <f>EJ38+EL38+EN38</f>
        <v>4</v>
      </c>
      <c r="EG38" s="28">
        <v>9</v>
      </c>
      <c r="EH38" s="23">
        <f>4*0.5</f>
        <v>2</v>
      </c>
      <c r="EI38" s="132">
        <v>8</v>
      </c>
      <c r="EJ38" s="21">
        <f>8*0.5</f>
        <v>4</v>
      </c>
      <c r="EK38" s="131"/>
      <c r="EL38" s="21"/>
      <c r="EM38" s="131"/>
      <c r="EN38" s="97"/>
      <c r="EO38" s="74">
        <f t="shared" si="22"/>
        <v>0</v>
      </c>
      <c r="EP38" s="29"/>
      <c r="EQ38" s="21"/>
      <c r="ER38" s="131"/>
      <c r="ES38" s="104"/>
    </row>
    <row r="39" spans="1:149" x14ac:dyDescent="0.35">
      <c r="A39" s="144">
        <f t="shared" si="0"/>
        <v>31</v>
      </c>
      <c r="B39" s="145">
        <v>5964</v>
      </c>
      <c r="C39" s="146" t="s">
        <v>77</v>
      </c>
      <c r="D39" s="147">
        <v>2006</v>
      </c>
      <c r="E39" s="148">
        <f t="shared" si="1"/>
        <v>113.6</v>
      </c>
      <c r="F39" s="154">
        <f>H39+J39+L39</f>
        <v>9.2000000000000011</v>
      </c>
      <c r="G39" s="16"/>
      <c r="H39" s="17"/>
      <c r="I39" s="18">
        <v>5</v>
      </c>
      <c r="J39" s="17">
        <f>23*0.4</f>
        <v>9.2000000000000011</v>
      </c>
      <c r="K39" s="17"/>
      <c r="L39" s="19"/>
      <c r="M39" s="154">
        <f t="shared" si="16"/>
        <v>0</v>
      </c>
      <c r="N39" s="16"/>
      <c r="O39" s="17"/>
      <c r="P39" s="18"/>
      <c r="Q39" s="17"/>
      <c r="R39" s="17"/>
      <c r="S39" s="46"/>
      <c r="T39" s="154">
        <f t="shared" si="20"/>
        <v>9.2000000000000011</v>
      </c>
      <c r="U39" s="16">
        <v>5</v>
      </c>
      <c r="V39" s="17">
        <f>23*0.4</f>
        <v>9.2000000000000011</v>
      </c>
      <c r="W39" s="18"/>
      <c r="X39" s="17"/>
      <c r="Y39" s="18"/>
      <c r="Z39" s="46"/>
      <c r="AA39" s="149">
        <f>AC39+AE39+AG39+AI39+AK39+AM39</f>
        <v>0</v>
      </c>
      <c r="AB39" s="20"/>
      <c r="AC39" s="21"/>
      <c r="AD39" s="29"/>
      <c r="AE39" s="21"/>
      <c r="AF39" s="29"/>
      <c r="AG39" s="21"/>
      <c r="AH39" s="36"/>
      <c r="AI39" s="26"/>
      <c r="AJ39" s="36"/>
      <c r="AK39" s="26"/>
      <c r="AL39" s="118"/>
      <c r="AM39" s="53"/>
      <c r="AN39" s="149">
        <f>AP39+AR39+AT39+AV39</f>
        <v>0</v>
      </c>
      <c r="AO39" s="36"/>
      <c r="AP39" s="26"/>
      <c r="AQ39" s="36"/>
      <c r="AR39" s="26"/>
      <c r="AS39" s="36"/>
      <c r="AT39" s="26"/>
      <c r="AU39" s="118"/>
      <c r="AV39" s="53"/>
      <c r="AW39" s="152">
        <f>AY39+BA39+BE39</f>
        <v>47.599999999999994</v>
      </c>
      <c r="AX39" s="138">
        <v>5</v>
      </c>
      <c r="AY39" s="26">
        <f>23*0.7</f>
        <v>16.099999999999998</v>
      </c>
      <c r="AZ39" s="138"/>
      <c r="BA39" s="26"/>
      <c r="BB39" s="28">
        <v>5</v>
      </c>
      <c r="BC39" s="23">
        <f>23*0.7</f>
        <v>16.099999999999998</v>
      </c>
      <c r="BD39" s="129">
        <v>4</v>
      </c>
      <c r="BE39" s="57">
        <f>30*0.7*1.5</f>
        <v>31.5</v>
      </c>
      <c r="BF39" s="152">
        <f t="shared" si="14"/>
        <v>4</v>
      </c>
      <c r="BG39" s="41"/>
      <c r="BH39" s="26"/>
      <c r="BI39" s="138"/>
      <c r="BJ39" s="26"/>
      <c r="BK39" s="41">
        <v>9</v>
      </c>
      <c r="BL39" s="26">
        <f>4</f>
        <v>4</v>
      </c>
      <c r="BM39" s="41"/>
      <c r="BN39" s="53"/>
      <c r="BO39" s="41"/>
      <c r="BP39" s="53"/>
      <c r="BQ39" s="152">
        <f t="shared" si="21"/>
        <v>0</v>
      </c>
      <c r="BR39" s="78"/>
      <c r="BS39" s="21"/>
      <c r="BT39" s="78"/>
      <c r="BU39" s="97"/>
      <c r="BV39" s="152">
        <f t="shared" si="18"/>
        <v>0</v>
      </c>
      <c r="BW39" s="78"/>
      <c r="BX39" s="21"/>
      <c r="BY39" s="78"/>
      <c r="BZ39" s="21"/>
      <c r="CA39" s="78"/>
      <c r="CB39" s="21"/>
      <c r="CC39" s="106"/>
      <c r="CD39" s="21"/>
      <c r="CE39" s="78"/>
      <c r="CF39" s="21"/>
      <c r="CG39" s="106"/>
      <c r="CH39" s="21"/>
      <c r="CI39" s="78"/>
      <c r="CJ39" s="21"/>
      <c r="CK39" s="106"/>
      <c r="CL39" s="21"/>
      <c r="CM39" s="78"/>
      <c r="CN39" s="21"/>
      <c r="CO39" s="152">
        <f t="shared" si="6"/>
        <v>0</v>
      </c>
      <c r="CP39" s="78"/>
      <c r="CQ39" s="21"/>
      <c r="CR39" s="106"/>
      <c r="CS39" s="97"/>
      <c r="CT39" s="152">
        <f>CV39+CX39+DB39+DD39+DF39</f>
        <v>25.6</v>
      </c>
      <c r="CU39" s="93"/>
      <c r="CV39" s="21"/>
      <c r="CW39" s="93">
        <v>8</v>
      </c>
      <c r="CX39" s="21">
        <f>8*0.8</f>
        <v>6.4</v>
      </c>
      <c r="CY39" s="28">
        <v>6</v>
      </c>
      <c r="CZ39" s="22" t="s">
        <v>27</v>
      </c>
      <c r="DA39" s="137">
        <v>6</v>
      </c>
      <c r="DB39" s="25">
        <f>16*0.8*1.5</f>
        <v>19.200000000000003</v>
      </c>
      <c r="DC39" s="93"/>
      <c r="DD39" s="21"/>
      <c r="DE39" s="106"/>
      <c r="DF39" s="97"/>
      <c r="DG39" s="152">
        <f t="shared" si="8"/>
        <v>0</v>
      </c>
      <c r="DH39" s="114"/>
      <c r="DI39" s="21"/>
      <c r="DJ39" s="114"/>
      <c r="DK39" s="21"/>
      <c r="DL39" s="119"/>
      <c r="DM39" s="21"/>
      <c r="DN39" s="131"/>
      <c r="DO39" s="97"/>
      <c r="DP39" s="152">
        <f t="shared" si="9"/>
        <v>0</v>
      </c>
      <c r="DQ39" s="114"/>
      <c r="DR39" s="21"/>
      <c r="DS39" s="119"/>
      <c r="DT39" s="21"/>
      <c r="DU39" s="119"/>
      <c r="DV39" s="97"/>
      <c r="DW39" s="152">
        <f t="shared" si="19"/>
        <v>0</v>
      </c>
      <c r="DX39" s="120"/>
      <c r="DY39" s="21"/>
      <c r="DZ39" s="120"/>
      <c r="EA39" s="21"/>
      <c r="EB39" s="131"/>
      <c r="EC39" s="21"/>
      <c r="ED39" s="121"/>
      <c r="EE39" s="97"/>
      <c r="EF39" s="152">
        <f>EH39+EJ39+EL39</f>
        <v>0</v>
      </c>
      <c r="EG39" s="132"/>
      <c r="EH39" s="21"/>
      <c r="EI39" s="132"/>
      <c r="EJ39" s="21"/>
      <c r="EK39" s="131"/>
      <c r="EL39" s="21"/>
      <c r="EM39" s="107">
        <v>4</v>
      </c>
      <c r="EN39" s="55" t="s">
        <v>27</v>
      </c>
      <c r="EO39" s="152">
        <f t="shared" si="22"/>
        <v>18</v>
      </c>
      <c r="EP39" s="29"/>
      <c r="EQ39" s="21"/>
      <c r="ER39" s="131">
        <v>4</v>
      </c>
      <c r="ES39" s="104">
        <f>30*0.6</f>
        <v>18</v>
      </c>
    </row>
    <row r="40" spans="1:149" x14ac:dyDescent="0.35">
      <c r="A40" s="66">
        <f t="shared" si="0"/>
        <v>32</v>
      </c>
      <c r="B40" s="67">
        <v>4864</v>
      </c>
      <c r="C40" s="2" t="s">
        <v>75</v>
      </c>
      <c r="D40" s="68">
        <v>2003</v>
      </c>
      <c r="E40" s="69">
        <f t="shared" si="1"/>
        <v>112.89999999999999</v>
      </c>
      <c r="F40" s="70">
        <f>H40+J40+L40</f>
        <v>0</v>
      </c>
      <c r="G40" s="16"/>
      <c r="H40" s="17"/>
      <c r="I40" s="18"/>
      <c r="J40" s="17"/>
      <c r="K40" s="17"/>
      <c r="L40" s="19"/>
      <c r="M40" s="70">
        <f t="shared" si="16"/>
        <v>0</v>
      </c>
      <c r="N40" s="16"/>
      <c r="O40" s="17"/>
      <c r="P40" s="18"/>
      <c r="Q40" s="17"/>
      <c r="R40" s="17"/>
      <c r="S40" s="46"/>
      <c r="T40" s="70">
        <f t="shared" si="20"/>
        <v>0</v>
      </c>
      <c r="U40" s="16"/>
      <c r="V40" s="17"/>
      <c r="W40" s="18"/>
      <c r="X40" s="17"/>
      <c r="Y40" s="18"/>
      <c r="Z40" s="46"/>
      <c r="AA40" s="73">
        <f>AC40+AE40+AG40+AK40+AM40</f>
        <v>27</v>
      </c>
      <c r="AB40" s="20"/>
      <c r="AC40" s="21"/>
      <c r="AD40" s="29"/>
      <c r="AE40" s="21"/>
      <c r="AF40" s="29"/>
      <c r="AG40" s="21"/>
      <c r="AH40" s="28">
        <v>6</v>
      </c>
      <c r="AI40" s="22" t="s">
        <v>27</v>
      </c>
      <c r="AJ40" s="36"/>
      <c r="AK40" s="26"/>
      <c r="AL40" s="36">
        <v>4</v>
      </c>
      <c r="AM40" s="53">
        <f>30*0.9</f>
        <v>27</v>
      </c>
      <c r="AN40" s="73">
        <f>AP40+AR40+AV40</f>
        <v>48.3</v>
      </c>
      <c r="AO40" s="36">
        <v>7</v>
      </c>
      <c r="AP40" s="26">
        <f>12*0.7</f>
        <v>8.3999999999999986</v>
      </c>
      <c r="AQ40" s="129">
        <v>8</v>
      </c>
      <c r="AR40" s="25">
        <f>8*0.7*1.5</f>
        <v>8.3999999999999986</v>
      </c>
      <c r="AS40" s="28">
        <v>5</v>
      </c>
      <c r="AT40" s="22" t="s">
        <v>27</v>
      </c>
      <c r="AU40" s="129">
        <v>4</v>
      </c>
      <c r="AV40" s="57">
        <f>30*0.7*1.5</f>
        <v>31.5</v>
      </c>
      <c r="AW40" s="74">
        <f>AY40+BA40+BC40+BE40</f>
        <v>0</v>
      </c>
      <c r="AX40" s="138"/>
      <c r="AY40" s="26"/>
      <c r="AZ40" s="138"/>
      <c r="BA40" s="26"/>
      <c r="BB40" s="114"/>
      <c r="BC40" s="21"/>
      <c r="BD40" s="138"/>
      <c r="BE40" s="53"/>
      <c r="BF40" s="74">
        <f>BH40+BJ40+BL40+BP40</f>
        <v>12</v>
      </c>
      <c r="BG40" s="138"/>
      <c r="BH40" s="26"/>
      <c r="BI40" s="138"/>
      <c r="BJ40" s="26"/>
      <c r="BK40" s="41">
        <v>7</v>
      </c>
      <c r="BL40" s="26">
        <f>12</f>
        <v>12</v>
      </c>
      <c r="BM40" s="28">
        <v>8</v>
      </c>
      <c r="BN40" s="55" t="s">
        <v>27</v>
      </c>
      <c r="BO40" s="41"/>
      <c r="BP40" s="53"/>
      <c r="BQ40" s="74">
        <f t="shared" si="21"/>
        <v>0</v>
      </c>
      <c r="BR40" s="78"/>
      <c r="BS40" s="21"/>
      <c r="BT40" s="78"/>
      <c r="BU40" s="98"/>
      <c r="BV40" s="74">
        <f t="shared" si="18"/>
        <v>22</v>
      </c>
      <c r="BW40" s="132"/>
      <c r="BX40" s="21"/>
      <c r="BY40" s="132"/>
      <c r="BZ40" s="29"/>
      <c r="CA40" s="78">
        <v>7</v>
      </c>
      <c r="CB40" s="21">
        <f>12*1.1</f>
        <v>13.200000000000001</v>
      </c>
      <c r="CC40" s="106">
        <v>8</v>
      </c>
      <c r="CD40" s="21">
        <f>8*1.1</f>
        <v>8.8000000000000007</v>
      </c>
      <c r="CE40" s="78"/>
      <c r="CF40" s="29"/>
      <c r="CG40" s="131"/>
      <c r="CH40" s="21"/>
      <c r="CI40" s="78"/>
      <c r="CJ40" s="29"/>
      <c r="CK40" s="106"/>
      <c r="CL40" s="21"/>
      <c r="CM40" s="78"/>
      <c r="CN40" s="21"/>
      <c r="CO40" s="74">
        <f t="shared" si="6"/>
        <v>3.6</v>
      </c>
      <c r="CP40" s="78"/>
      <c r="CQ40" s="21"/>
      <c r="CR40" s="106">
        <v>9</v>
      </c>
      <c r="CS40" s="97">
        <f>4*0.9</f>
        <v>3.6</v>
      </c>
      <c r="CT40" s="74">
        <f>CV40+CX40+CZ40+DB40+DD40+DF40</f>
        <v>0</v>
      </c>
      <c r="CU40" s="93"/>
      <c r="CV40" s="21"/>
      <c r="CW40" s="93"/>
      <c r="CX40" s="29"/>
      <c r="CY40" s="93"/>
      <c r="CZ40" s="29"/>
      <c r="DA40" s="106"/>
      <c r="DB40" s="21"/>
      <c r="DC40" s="93"/>
      <c r="DD40" s="29"/>
      <c r="DE40" s="106"/>
      <c r="DF40" s="97"/>
      <c r="DG40" s="74">
        <f t="shared" si="8"/>
        <v>0</v>
      </c>
      <c r="DH40" s="114"/>
      <c r="DI40" s="21"/>
      <c r="DJ40" s="114"/>
      <c r="DK40" s="21"/>
      <c r="DL40" s="119"/>
      <c r="DM40" s="21"/>
      <c r="DN40" s="119"/>
      <c r="DO40" s="97"/>
      <c r="DP40" s="74">
        <f t="shared" si="9"/>
        <v>0</v>
      </c>
      <c r="DQ40" s="132"/>
      <c r="DR40" s="21"/>
      <c r="DS40" s="119"/>
      <c r="DT40" s="21"/>
      <c r="DU40" s="119"/>
      <c r="DV40" s="97"/>
      <c r="DW40" s="74">
        <f t="shared" si="19"/>
        <v>0</v>
      </c>
      <c r="DX40" s="120"/>
      <c r="DY40" s="21"/>
      <c r="DZ40" s="120"/>
      <c r="EA40" s="21"/>
      <c r="EB40" s="121"/>
      <c r="EC40" s="21"/>
      <c r="ED40" s="121"/>
      <c r="EE40" s="97"/>
      <c r="EF40" s="74">
        <f>EH40+EJ40+EL40+EN40</f>
        <v>0</v>
      </c>
      <c r="EG40" s="132"/>
      <c r="EH40" s="21"/>
      <c r="EI40" s="132"/>
      <c r="EJ40" s="21"/>
      <c r="EK40" s="131"/>
      <c r="EL40" s="21"/>
      <c r="EM40" s="131"/>
      <c r="EN40" s="97"/>
      <c r="EO40" s="74">
        <f t="shared" si="22"/>
        <v>0</v>
      </c>
      <c r="EP40" s="29"/>
      <c r="EQ40" s="21"/>
      <c r="ER40" s="131"/>
      <c r="ES40" s="104"/>
    </row>
    <row r="41" spans="1:149" ht="15" customHeight="1" x14ac:dyDescent="0.35">
      <c r="A41" s="144">
        <f t="shared" ref="A41:A111" si="23">A40+1</f>
        <v>33</v>
      </c>
      <c r="B41" s="145">
        <v>4574</v>
      </c>
      <c r="C41" s="146" t="s">
        <v>83</v>
      </c>
      <c r="D41" s="147">
        <v>2003</v>
      </c>
      <c r="E41" s="148">
        <f t="shared" ref="E41:E72" si="24">F41+M41+T41+AA41+AN41+AW41+BF41+BQ41+BV41+CO41+CT41+DG41+DP41+DW41+EF41+EO41</f>
        <v>105.4</v>
      </c>
      <c r="F41" s="154">
        <f>H41+J41+L41</f>
        <v>0</v>
      </c>
      <c r="G41" s="16"/>
      <c r="H41" s="17"/>
      <c r="I41" s="18"/>
      <c r="J41" s="17"/>
      <c r="K41" s="17"/>
      <c r="L41" s="19"/>
      <c r="M41" s="154">
        <f t="shared" si="16"/>
        <v>0</v>
      </c>
      <c r="N41" s="16"/>
      <c r="O41" s="17"/>
      <c r="P41" s="18"/>
      <c r="Q41" s="17"/>
      <c r="R41" s="17"/>
      <c r="S41" s="46"/>
      <c r="T41" s="154">
        <f t="shared" si="20"/>
        <v>0</v>
      </c>
      <c r="U41" s="16"/>
      <c r="V41" s="17"/>
      <c r="W41" s="18"/>
      <c r="X41" s="17"/>
      <c r="Y41" s="18"/>
      <c r="Z41" s="46"/>
      <c r="AA41" s="149">
        <f t="shared" ref="AA41:AA50" si="25">AC41+AE41+AG41+AI41+AK41+AM41</f>
        <v>0</v>
      </c>
      <c r="AB41" s="20"/>
      <c r="AC41" s="21"/>
      <c r="AD41" s="29"/>
      <c r="AE41" s="21"/>
      <c r="AF41" s="29"/>
      <c r="AG41" s="21"/>
      <c r="AH41" s="138"/>
      <c r="AI41" s="26"/>
      <c r="AJ41" s="36"/>
      <c r="AK41" s="26"/>
      <c r="AL41" s="41"/>
      <c r="AM41" s="53"/>
      <c r="AN41" s="149">
        <f>AP41+AR41+AV41</f>
        <v>0</v>
      </c>
      <c r="AO41" s="36"/>
      <c r="AP41" s="26"/>
      <c r="AQ41" s="41"/>
      <c r="AR41" s="26"/>
      <c r="AS41" s="28">
        <v>7</v>
      </c>
      <c r="AT41" s="22" t="s">
        <v>27</v>
      </c>
      <c r="AU41" s="36" t="s">
        <v>18</v>
      </c>
      <c r="AV41" s="53"/>
      <c r="AW41" s="152">
        <f>AY41+BA41+BC41+BE41</f>
        <v>0</v>
      </c>
      <c r="AX41" s="138"/>
      <c r="AY41" s="26"/>
      <c r="AZ41" s="138"/>
      <c r="BA41" s="26"/>
      <c r="BB41" s="114"/>
      <c r="BC41" s="21"/>
      <c r="BD41" s="138"/>
      <c r="BE41" s="53"/>
      <c r="BF41" s="152">
        <f>BH41+BJ41+BL41+BP41</f>
        <v>0</v>
      </c>
      <c r="BG41" s="138"/>
      <c r="BH41" s="26"/>
      <c r="BI41" s="138"/>
      <c r="BJ41" s="26"/>
      <c r="BK41" s="41"/>
      <c r="BL41" s="26"/>
      <c r="BM41" s="28">
        <v>9</v>
      </c>
      <c r="BN41" s="55" t="s">
        <v>27</v>
      </c>
      <c r="BO41" s="118"/>
      <c r="BP41" s="53"/>
      <c r="BQ41" s="152">
        <f t="shared" si="21"/>
        <v>48</v>
      </c>
      <c r="BR41" s="78">
        <v>3</v>
      </c>
      <c r="BS41" s="21">
        <f>60*0.8</f>
        <v>48</v>
      </c>
      <c r="BT41" s="78"/>
      <c r="BU41" s="97"/>
      <c r="BV41" s="152">
        <f t="shared" si="18"/>
        <v>0</v>
      </c>
      <c r="BW41" s="132"/>
      <c r="BX41" s="21"/>
      <c r="BY41" s="132"/>
      <c r="BZ41" s="21"/>
      <c r="CA41" s="78"/>
      <c r="CB41" s="21"/>
      <c r="CC41" s="106"/>
      <c r="CD41" s="21"/>
      <c r="CE41" s="78"/>
      <c r="CF41" s="21"/>
      <c r="CG41" s="131"/>
      <c r="CH41" s="21"/>
      <c r="CI41" s="78"/>
      <c r="CJ41" s="21"/>
      <c r="CK41" s="106"/>
      <c r="CL41" s="21"/>
      <c r="CM41" s="78"/>
      <c r="CN41" s="21"/>
      <c r="CO41" s="152">
        <f t="shared" ref="CO41:CO72" si="26">CQ41+CS41</f>
        <v>0</v>
      </c>
      <c r="CP41" s="78"/>
      <c r="CQ41" s="21"/>
      <c r="CR41" s="106"/>
      <c r="CS41" s="97"/>
      <c r="CT41" s="152">
        <f>CV41+CX41+CZ41+DB41+DD41+DF41</f>
        <v>0</v>
      </c>
      <c r="CU41" s="93"/>
      <c r="CV41" s="21"/>
      <c r="CW41" s="93"/>
      <c r="CX41" s="21"/>
      <c r="CY41" s="93"/>
      <c r="CZ41" s="21"/>
      <c r="DA41" s="131"/>
      <c r="DB41" s="21"/>
      <c r="DC41" s="93"/>
      <c r="DD41" s="21"/>
      <c r="DE41" s="106"/>
      <c r="DF41" s="97"/>
      <c r="DG41" s="152">
        <f t="shared" ref="DG41:DG72" si="27">DI41+DK41+DM41+DO41</f>
        <v>0</v>
      </c>
      <c r="DH41" s="114"/>
      <c r="DI41" s="21"/>
      <c r="DJ41" s="114"/>
      <c r="DK41" s="21"/>
      <c r="DL41" s="119"/>
      <c r="DM41" s="21"/>
      <c r="DN41" s="131"/>
      <c r="DO41" s="97"/>
      <c r="DP41" s="152">
        <f t="shared" ref="DP41:DP66" si="28">DR41+DT41+DV41</f>
        <v>0</v>
      </c>
      <c r="DQ41" s="114"/>
      <c r="DR41" s="21"/>
      <c r="DS41" s="119"/>
      <c r="DT41" s="21"/>
      <c r="DU41" s="119"/>
      <c r="DV41" s="97"/>
      <c r="DW41" s="152">
        <f t="shared" si="19"/>
        <v>0</v>
      </c>
      <c r="DX41" s="120"/>
      <c r="DY41" s="21"/>
      <c r="DZ41" s="120"/>
      <c r="EA41" s="21"/>
      <c r="EB41" s="121"/>
      <c r="EC41" s="21"/>
      <c r="ED41" s="121"/>
      <c r="EE41" s="97"/>
      <c r="EF41" s="152">
        <f>EH41+EN41</f>
        <v>55</v>
      </c>
      <c r="EG41" s="132"/>
      <c r="EH41" s="21"/>
      <c r="EI41" s="28">
        <v>9</v>
      </c>
      <c r="EJ41" s="23">
        <f>4*0.5</f>
        <v>2</v>
      </c>
      <c r="EK41" s="107">
        <v>1</v>
      </c>
      <c r="EL41" s="23">
        <f>110*0.5</f>
        <v>55</v>
      </c>
      <c r="EM41" s="131">
        <v>1</v>
      </c>
      <c r="EN41" s="97">
        <f>110*0.5</f>
        <v>55</v>
      </c>
      <c r="EO41" s="152">
        <f t="shared" si="22"/>
        <v>2.4</v>
      </c>
      <c r="EP41" s="29">
        <v>9</v>
      </c>
      <c r="EQ41" s="21">
        <f>4*0.6</f>
        <v>2.4</v>
      </c>
      <c r="ER41" s="131"/>
      <c r="ES41" s="104"/>
    </row>
    <row r="42" spans="1:149" ht="15" customHeight="1" x14ac:dyDescent="0.35">
      <c r="A42" s="66">
        <f t="shared" si="23"/>
        <v>34</v>
      </c>
      <c r="B42" s="67">
        <v>7375</v>
      </c>
      <c r="C42" s="2" t="s">
        <v>106</v>
      </c>
      <c r="D42" s="68">
        <v>2007</v>
      </c>
      <c r="E42" s="69">
        <f t="shared" si="24"/>
        <v>101.4</v>
      </c>
      <c r="F42" s="70">
        <f>H42</f>
        <v>0</v>
      </c>
      <c r="G42" s="16"/>
      <c r="H42" s="17"/>
      <c r="I42" s="18"/>
      <c r="J42" s="17"/>
      <c r="K42" s="17"/>
      <c r="L42" s="19"/>
      <c r="M42" s="70">
        <f t="shared" si="16"/>
        <v>0</v>
      </c>
      <c r="N42" s="16"/>
      <c r="O42" s="17"/>
      <c r="P42" s="18"/>
      <c r="Q42" s="17"/>
      <c r="R42" s="17"/>
      <c r="S42" s="46"/>
      <c r="T42" s="70">
        <f>X42</f>
        <v>0</v>
      </c>
      <c r="U42" s="16"/>
      <c r="V42" s="17"/>
      <c r="W42" s="18"/>
      <c r="X42" s="17"/>
      <c r="Y42" s="18"/>
      <c r="Z42" s="46"/>
      <c r="AA42" s="73">
        <f t="shared" si="25"/>
        <v>0</v>
      </c>
      <c r="AB42" s="20"/>
      <c r="AC42" s="21"/>
      <c r="AD42" s="29"/>
      <c r="AE42" s="21"/>
      <c r="AF42" s="29"/>
      <c r="AG42" s="21"/>
      <c r="AH42" s="138"/>
      <c r="AI42" s="26"/>
      <c r="AJ42" s="36"/>
      <c r="AK42" s="26"/>
      <c r="AL42" s="138"/>
      <c r="AM42" s="53"/>
      <c r="AN42" s="73">
        <f t="shared" ref="AN42:AN56" si="29">AP42+AR42+AT42+AV42</f>
        <v>0</v>
      </c>
      <c r="AO42" s="36"/>
      <c r="AP42" s="26"/>
      <c r="AQ42" s="77"/>
      <c r="AR42" s="26"/>
      <c r="AS42" s="77"/>
      <c r="AT42" s="26"/>
      <c r="AU42" s="77"/>
      <c r="AV42" s="53"/>
      <c r="AW42" s="74">
        <f>BA42+BC42+BE42</f>
        <v>0</v>
      </c>
      <c r="AX42" s="132"/>
      <c r="AY42" s="21"/>
      <c r="AZ42" s="132"/>
      <c r="BA42" s="21"/>
      <c r="BB42" s="37"/>
      <c r="BC42" s="21"/>
      <c r="BD42" s="132"/>
      <c r="BE42" s="97"/>
      <c r="BF42" s="74">
        <f t="shared" ref="BF42:BF62" si="30">BH42+BJ42+BL42+BN42+BP42</f>
        <v>0</v>
      </c>
      <c r="BG42" s="41"/>
      <c r="BH42" s="21"/>
      <c r="BI42" s="132"/>
      <c r="BJ42" s="21"/>
      <c r="BK42" s="41"/>
      <c r="BL42" s="26"/>
      <c r="BM42" s="138"/>
      <c r="BN42" s="53"/>
      <c r="BO42" s="41"/>
      <c r="BP42" s="53"/>
      <c r="BQ42" s="74">
        <f t="shared" si="21"/>
        <v>0</v>
      </c>
      <c r="BR42" s="78"/>
      <c r="BS42" s="21"/>
      <c r="BT42" s="78"/>
      <c r="BU42" s="97"/>
      <c r="BV42" s="74">
        <f t="shared" si="18"/>
        <v>0</v>
      </c>
      <c r="BW42" s="78"/>
      <c r="BX42" s="21"/>
      <c r="BY42" s="78"/>
      <c r="BZ42" s="21"/>
      <c r="CA42" s="78"/>
      <c r="CB42" s="21"/>
      <c r="CC42" s="106"/>
      <c r="CD42" s="21"/>
      <c r="CE42" s="78"/>
      <c r="CF42" s="21"/>
      <c r="CG42" s="106"/>
      <c r="CH42" s="21"/>
      <c r="CI42" s="78"/>
      <c r="CJ42" s="21"/>
      <c r="CK42" s="106"/>
      <c r="CL42" s="21"/>
      <c r="CM42" s="78"/>
      <c r="CN42" s="21"/>
      <c r="CO42" s="74">
        <f t="shared" si="26"/>
        <v>0</v>
      </c>
      <c r="CP42" s="78"/>
      <c r="CQ42" s="21"/>
      <c r="CR42" s="106"/>
      <c r="CS42" s="97"/>
      <c r="CT42" s="74">
        <f>CV42+CX42+CZ42+DB42+DD42+DF42</f>
        <v>0</v>
      </c>
      <c r="CU42" s="93"/>
      <c r="CV42" s="21"/>
      <c r="CW42" s="93"/>
      <c r="CX42" s="21"/>
      <c r="CY42" s="93"/>
      <c r="CZ42" s="21"/>
      <c r="DA42" s="131"/>
      <c r="DB42" s="21"/>
      <c r="DC42" s="93"/>
      <c r="DD42" s="21"/>
      <c r="DE42" s="106"/>
      <c r="DF42" s="97"/>
      <c r="DG42" s="74">
        <f t="shared" si="27"/>
        <v>101.4</v>
      </c>
      <c r="DH42" s="132"/>
      <c r="DI42" s="21"/>
      <c r="DJ42" s="114">
        <v>9</v>
      </c>
      <c r="DK42" s="21">
        <f>4*0.6</f>
        <v>2.4</v>
      </c>
      <c r="DL42" s="119"/>
      <c r="DM42" s="21"/>
      <c r="DN42" s="137">
        <v>1</v>
      </c>
      <c r="DO42" s="57">
        <f>110*0.6*1.5</f>
        <v>99</v>
      </c>
      <c r="DP42" s="74">
        <f t="shared" si="28"/>
        <v>0</v>
      </c>
      <c r="DQ42" s="114"/>
      <c r="DR42" s="21"/>
      <c r="DS42" s="119"/>
      <c r="DT42" s="21"/>
      <c r="DU42" s="119"/>
      <c r="DV42" s="97"/>
      <c r="DW42" s="74">
        <f t="shared" si="19"/>
        <v>0</v>
      </c>
      <c r="DX42" s="120"/>
      <c r="DY42" s="21"/>
      <c r="DZ42" s="120"/>
      <c r="EA42" s="21"/>
      <c r="EB42" s="121"/>
      <c r="EC42" s="21"/>
      <c r="ED42" s="121"/>
      <c r="EE42" s="97"/>
      <c r="EF42" s="74">
        <f t="shared" ref="EF42:EF62" si="31">EH42+EJ42+EL42+EN42</f>
        <v>0</v>
      </c>
      <c r="EG42" s="132"/>
      <c r="EH42" s="21"/>
      <c r="EI42" s="132"/>
      <c r="EJ42" s="21"/>
      <c r="EK42" s="131"/>
      <c r="EL42" s="21"/>
      <c r="EM42" s="131"/>
      <c r="EN42" s="97"/>
      <c r="EO42" s="74">
        <f t="shared" si="22"/>
        <v>0</v>
      </c>
      <c r="EP42" s="29"/>
      <c r="EQ42" s="21"/>
      <c r="ER42" s="131"/>
      <c r="ES42" s="104"/>
    </row>
    <row r="43" spans="1:149" ht="15" customHeight="1" x14ac:dyDescent="0.35">
      <c r="A43" s="144">
        <f t="shared" si="23"/>
        <v>35</v>
      </c>
      <c r="B43" s="145">
        <v>7376</v>
      </c>
      <c r="C43" s="146" t="s">
        <v>120</v>
      </c>
      <c r="D43" s="147">
        <v>2007</v>
      </c>
      <c r="E43" s="148">
        <f t="shared" si="24"/>
        <v>99</v>
      </c>
      <c r="F43" s="154">
        <f>H43</f>
        <v>0</v>
      </c>
      <c r="G43" s="16"/>
      <c r="H43" s="17"/>
      <c r="I43" s="18"/>
      <c r="J43" s="17"/>
      <c r="K43" s="17"/>
      <c r="L43" s="19"/>
      <c r="M43" s="154">
        <f t="shared" si="16"/>
        <v>0</v>
      </c>
      <c r="N43" s="16"/>
      <c r="O43" s="17"/>
      <c r="P43" s="18"/>
      <c r="Q43" s="17"/>
      <c r="R43" s="17"/>
      <c r="S43" s="46"/>
      <c r="T43" s="154">
        <f>X43</f>
        <v>0</v>
      </c>
      <c r="U43" s="16"/>
      <c r="V43" s="17"/>
      <c r="W43" s="18"/>
      <c r="X43" s="17"/>
      <c r="Y43" s="18"/>
      <c r="Z43" s="46"/>
      <c r="AA43" s="149">
        <f t="shared" si="25"/>
        <v>0</v>
      </c>
      <c r="AB43" s="20"/>
      <c r="AC43" s="21"/>
      <c r="AD43" s="29"/>
      <c r="AE43" s="21"/>
      <c r="AF43" s="29"/>
      <c r="AG43" s="21"/>
      <c r="AH43" s="138"/>
      <c r="AI43" s="26"/>
      <c r="AJ43" s="36"/>
      <c r="AK43" s="26"/>
      <c r="AL43" s="138"/>
      <c r="AM43" s="53"/>
      <c r="AN43" s="149">
        <f t="shared" si="29"/>
        <v>0</v>
      </c>
      <c r="AO43" s="36"/>
      <c r="AP43" s="26"/>
      <c r="AQ43" s="118"/>
      <c r="AR43" s="26"/>
      <c r="AS43" s="118"/>
      <c r="AT43" s="26"/>
      <c r="AU43" s="118"/>
      <c r="AV43" s="53"/>
      <c r="AW43" s="152">
        <f>BA43+BC43+BE43</f>
        <v>0</v>
      </c>
      <c r="AX43" s="132"/>
      <c r="AY43" s="21"/>
      <c r="AZ43" s="132"/>
      <c r="BA43" s="21"/>
      <c r="BB43" s="75"/>
      <c r="BC43" s="21"/>
      <c r="BD43" s="132"/>
      <c r="BE43" s="97"/>
      <c r="BF43" s="152">
        <f t="shared" si="30"/>
        <v>0</v>
      </c>
      <c r="BG43" s="138"/>
      <c r="BH43" s="21"/>
      <c r="BI43" s="132"/>
      <c r="BJ43" s="21"/>
      <c r="BK43" s="41"/>
      <c r="BL43" s="26"/>
      <c r="BM43" s="118"/>
      <c r="BN43" s="53"/>
      <c r="BO43" s="41"/>
      <c r="BP43" s="53"/>
      <c r="BQ43" s="152">
        <f t="shared" si="21"/>
        <v>0</v>
      </c>
      <c r="BR43" s="78"/>
      <c r="BS43" s="21"/>
      <c r="BT43" s="78"/>
      <c r="BU43" s="97"/>
      <c r="BV43" s="152">
        <f t="shared" si="18"/>
        <v>0</v>
      </c>
      <c r="BW43" s="78"/>
      <c r="BX43" s="21"/>
      <c r="BY43" s="78"/>
      <c r="BZ43" s="21"/>
      <c r="CA43" s="78"/>
      <c r="CB43" s="21"/>
      <c r="CC43" s="106"/>
      <c r="CD43" s="21"/>
      <c r="CE43" s="78"/>
      <c r="CF43" s="21"/>
      <c r="CG43" s="106"/>
      <c r="CH43" s="21"/>
      <c r="CI43" s="78"/>
      <c r="CJ43" s="21"/>
      <c r="CK43" s="106"/>
      <c r="CL43" s="21"/>
      <c r="CM43" s="78"/>
      <c r="CN43" s="21"/>
      <c r="CO43" s="152">
        <f t="shared" si="26"/>
        <v>0</v>
      </c>
      <c r="CP43" s="78"/>
      <c r="CQ43" s="21"/>
      <c r="CR43" s="106"/>
      <c r="CS43" s="97"/>
      <c r="CT43" s="152">
        <f>CV43+CX43+CZ43+DB43+DD43+DF43</f>
        <v>0</v>
      </c>
      <c r="CU43" s="93"/>
      <c r="CV43" s="21"/>
      <c r="CW43" s="93"/>
      <c r="CX43" s="21"/>
      <c r="CY43" s="93"/>
      <c r="CZ43" s="21"/>
      <c r="DA43" s="106"/>
      <c r="DB43" s="21"/>
      <c r="DC43" s="93"/>
      <c r="DD43" s="21"/>
      <c r="DE43" s="106"/>
      <c r="DF43" s="97"/>
      <c r="DG43" s="152">
        <f t="shared" si="27"/>
        <v>99</v>
      </c>
      <c r="DH43" s="114"/>
      <c r="DI43" s="21"/>
      <c r="DJ43" s="114"/>
      <c r="DK43" s="21"/>
      <c r="DL43" s="119"/>
      <c r="DM43" s="21"/>
      <c r="DN43" s="137">
        <v>1</v>
      </c>
      <c r="DO43" s="57">
        <f>110*0.6*1.5</f>
        <v>99</v>
      </c>
      <c r="DP43" s="152">
        <f t="shared" si="28"/>
        <v>0</v>
      </c>
      <c r="DQ43" s="132"/>
      <c r="DR43" s="21"/>
      <c r="DS43" s="119"/>
      <c r="DT43" s="21"/>
      <c r="DU43" s="119"/>
      <c r="DV43" s="97"/>
      <c r="DW43" s="152">
        <f t="shared" si="19"/>
        <v>0</v>
      </c>
      <c r="DX43" s="120"/>
      <c r="DY43" s="21"/>
      <c r="DZ43" s="120"/>
      <c r="EA43" s="21"/>
      <c r="EB43" s="121"/>
      <c r="EC43" s="21"/>
      <c r="ED43" s="121"/>
      <c r="EE43" s="97"/>
      <c r="EF43" s="152">
        <f t="shared" si="31"/>
        <v>0</v>
      </c>
      <c r="EG43" s="132"/>
      <c r="EH43" s="21"/>
      <c r="EI43" s="132"/>
      <c r="EJ43" s="21"/>
      <c r="EK43" s="131"/>
      <c r="EL43" s="21"/>
      <c r="EM43" s="131"/>
      <c r="EN43" s="97"/>
      <c r="EO43" s="152">
        <f t="shared" si="22"/>
        <v>0</v>
      </c>
      <c r="EP43" s="29"/>
      <c r="EQ43" s="21"/>
      <c r="ER43" s="131"/>
      <c r="ES43" s="104"/>
    </row>
    <row r="44" spans="1:149" ht="15" customHeight="1" x14ac:dyDescent="0.35">
      <c r="A44" s="66">
        <f t="shared" si="23"/>
        <v>36</v>
      </c>
      <c r="B44" s="67">
        <v>6443</v>
      </c>
      <c r="C44" s="2" t="s">
        <v>100</v>
      </c>
      <c r="D44" s="68">
        <v>2008</v>
      </c>
      <c r="E44" s="69">
        <f t="shared" si="24"/>
        <v>92.9</v>
      </c>
      <c r="F44" s="70">
        <f>H44</f>
        <v>0</v>
      </c>
      <c r="G44" s="16"/>
      <c r="H44" s="17"/>
      <c r="I44" s="18"/>
      <c r="J44" s="17"/>
      <c r="K44" s="17"/>
      <c r="L44" s="19"/>
      <c r="M44" s="70">
        <f t="shared" si="16"/>
        <v>0</v>
      </c>
      <c r="N44" s="16"/>
      <c r="O44" s="17"/>
      <c r="P44" s="18"/>
      <c r="Q44" s="17"/>
      <c r="R44" s="17"/>
      <c r="S44" s="46"/>
      <c r="T44" s="70">
        <f>X44</f>
        <v>0</v>
      </c>
      <c r="U44" s="16"/>
      <c r="V44" s="17"/>
      <c r="W44" s="18"/>
      <c r="X44" s="17"/>
      <c r="Y44" s="18"/>
      <c r="Z44" s="46"/>
      <c r="AA44" s="73">
        <f t="shared" si="25"/>
        <v>0</v>
      </c>
      <c r="AB44" s="20"/>
      <c r="AC44" s="21"/>
      <c r="AD44" s="29"/>
      <c r="AE44" s="21"/>
      <c r="AF44" s="29"/>
      <c r="AG44" s="21"/>
      <c r="AH44" s="118"/>
      <c r="AI44" s="26"/>
      <c r="AJ44" s="36"/>
      <c r="AK44" s="26"/>
      <c r="AL44" s="36"/>
      <c r="AM44" s="53"/>
      <c r="AN44" s="73">
        <f t="shared" si="29"/>
        <v>0</v>
      </c>
      <c r="AO44" s="36"/>
      <c r="AP44" s="26"/>
      <c r="AQ44" s="118"/>
      <c r="AR44" s="26"/>
      <c r="AS44" s="36"/>
      <c r="AT44" s="26"/>
      <c r="AU44" s="36"/>
      <c r="AV44" s="53"/>
      <c r="AW44" s="74">
        <f>BA44+BC44+BE44</f>
        <v>0</v>
      </c>
      <c r="AX44" s="132"/>
      <c r="AY44" s="21"/>
      <c r="AZ44" s="132"/>
      <c r="BA44" s="21"/>
      <c r="BB44" s="114"/>
      <c r="BC44" s="21"/>
      <c r="BD44" s="132"/>
      <c r="BE44" s="97"/>
      <c r="BF44" s="74">
        <f t="shared" si="30"/>
        <v>0</v>
      </c>
      <c r="BG44" s="138"/>
      <c r="BH44" s="21"/>
      <c r="BI44" s="132"/>
      <c r="BJ44" s="21"/>
      <c r="BK44" s="41"/>
      <c r="BL44" s="26"/>
      <c r="BM44" s="41"/>
      <c r="BN44" s="53"/>
      <c r="BO44" s="41"/>
      <c r="BP44" s="53"/>
      <c r="BQ44" s="74">
        <f t="shared" si="21"/>
        <v>0</v>
      </c>
      <c r="BR44" s="78"/>
      <c r="BS44" s="21"/>
      <c r="BT44" s="78"/>
      <c r="BU44" s="97"/>
      <c r="BV44" s="74">
        <f t="shared" si="18"/>
        <v>0</v>
      </c>
      <c r="BW44" s="114"/>
      <c r="BX44" s="21"/>
      <c r="BY44" s="78"/>
      <c r="BZ44" s="21"/>
      <c r="CA44" s="78"/>
      <c r="CB44" s="21"/>
      <c r="CC44" s="106"/>
      <c r="CD44" s="21"/>
      <c r="CE44" s="78"/>
      <c r="CF44" s="21"/>
      <c r="CG44" s="119"/>
      <c r="CH44" s="21"/>
      <c r="CI44" s="78"/>
      <c r="CJ44" s="21"/>
      <c r="CK44" s="106"/>
      <c r="CL44" s="21"/>
      <c r="CM44" s="78"/>
      <c r="CN44" s="21"/>
      <c r="CO44" s="74">
        <f t="shared" si="26"/>
        <v>0</v>
      </c>
      <c r="CP44" s="78"/>
      <c r="CQ44" s="21"/>
      <c r="CR44" s="106"/>
      <c r="CS44" s="97"/>
      <c r="CT44" s="74">
        <f>CV44+CX44+CZ44+DB44+DD44+DF44</f>
        <v>0</v>
      </c>
      <c r="CU44" s="93"/>
      <c r="CV44" s="21"/>
      <c r="CW44" s="93"/>
      <c r="CX44" s="21"/>
      <c r="CY44" s="93"/>
      <c r="CZ44" s="21"/>
      <c r="DA44" s="119"/>
      <c r="DB44" s="21"/>
      <c r="DC44" s="114"/>
      <c r="DD44" s="21"/>
      <c r="DE44" s="106"/>
      <c r="DF44" s="97"/>
      <c r="DG44" s="74">
        <f t="shared" si="27"/>
        <v>83.7</v>
      </c>
      <c r="DH44" s="129">
        <v>4</v>
      </c>
      <c r="DI44" s="25">
        <f>30*0.6*1.5</f>
        <v>27</v>
      </c>
      <c r="DJ44" s="114"/>
      <c r="DK44" s="21"/>
      <c r="DL44" s="119">
        <v>3</v>
      </c>
      <c r="DM44" s="21">
        <f>60*0.6</f>
        <v>36</v>
      </c>
      <c r="DN44" s="137">
        <v>5</v>
      </c>
      <c r="DO44" s="57">
        <f>23*0.6*1.5</f>
        <v>20.7</v>
      </c>
      <c r="DP44" s="74">
        <f t="shared" si="28"/>
        <v>0</v>
      </c>
      <c r="DQ44" s="132"/>
      <c r="DR44" s="21"/>
      <c r="DS44" s="119"/>
      <c r="DT44" s="21"/>
      <c r="DU44" s="119"/>
      <c r="DV44" s="97"/>
      <c r="DW44" s="74">
        <f>DY44+EA44</f>
        <v>9.2000000000000011</v>
      </c>
      <c r="DX44" s="120">
        <v>5</v>
      </c>
      <c r="DY44" s="21">
        <f>23*0.4</f>
        <v>9.2000000000000011</v>
      </c>
      <c r="DZ44" s="120"/>
      <c r="EA44" s="21"/>
      <c r="EB44" s="107">
        <v>4</v>
      </c>
      <c r="EC44" s="22" t="s">
        <v>27</v>
      </c>
      <c r="ED44" s="107">
        <v>5</v>
      </c>
      <c r="EE44" s="54">
        <f>23*0.4</f>
        <v>9.2000000000000011</v>
      </c>
      <c r="EF44" s="74">
        <f t="shared" si="31"/>
        <v>0</v>
      </c>
      <c r="EG44" s="132"/>
      <c r="EH44" s="21"/>
      <c r="EI44" s="132"/>
      <c r="EJ44" s="21"/>
      <c r="EK44" s="131"/>
      <c r="EL44" s="21"/>
      <c r="EM44" s="131"/>
      <c r="EN44" s="97"/>
      <c r="EO44" s="74">
        <f t="shared" si="22"/>
        <v>0</v>
      </c>
      <c r="EP44" s="29"/>
      <c r="EQ44" s="21"/>
      <c r="ER44" s="131"/>
      <c r="ES44" s="104"/>
    </row>
    <row r="45" spans="1:149" ht="15" customHeight="1" x14ac:dyDescent="0.35">
      <c r="A45" s="144">
        <f t="shared" si="23"/>
        <v>37</v>
      </c>
      <c r="B45" s="145">
        <v>6669</v>
      </c>
      <c r="C45" s="146" t="s">
        <v>96</v>
      </c>
      <c r="D45" s="147">
        <v>2008</v>
      </c>
      <c r="E45" s="148">
        <f t="shared" si="24"/>
        <v>87</v>
      </c>
      <c r="F45" s="154">
        <f>H45+J45+L45</f>
        <v>0</v>
      </c>
      <c r="G45" s="16"/>
      <c r="H45" s="17"/>
      <c r="I45" s="18"/>
      <c r="J45" s="17"/>
      <c r="K45" s="17"/>
      <c r="L45" s="19"/>
      <c r="M45" s="154">
        <f t="shared" si="16"/>
        <v>0</v>
      </c>
      <c r="N45" s="16"/>
      <c r="O45" s="17"/>
      <c r="P45" s="18"/>
      <c r="Q45" s="17"/>
      <c r="R45" s="17"/>
      <c r="S45" s="46"/>
      <c r="T45" s="154">
        <f>V45+X45+Z45</f>
        <v>0</v>
      </c>
      <c r="U45" s="16"/>
      <c r="V45" s="17"/>
      <c r="W45" s="18"/>
      <c r="X45" s="17"/>
      <c r="Y45" s="18"/>
      <c r="Z45" s="46"/>
      <c r="AA45" s="149">
        <f t="shared" si="25"/>
        <v>0</v>
      </c>
      <c r="AB45" s="20"/>
      <c r="AC45" s="21"/>
      <c r="AD45" s="29"/>
      <c r="AE45" s="21"/>
      <c r="AF45" s="29"/>
      <c r="AG45" s="21"/>
      <c r="AH45" s="118"/>
      <c r="AI45" s="26"/>
      <c r="AJ45" s="36"/>
      <c r="AK45" s="26"/>
      <c r="AL45" s="118"/>
      <c r="AM45" s="53"/>
      <c r="AN45" s="149">
        <f t="shared" si="29"/>
        <v>0</v>
      </c>
      <c r="AO45" s="36"/>
      <c r="AP45" s="26"/>
      <c r="AQ45" s="36"/>
      <c r="AR45" s="26"/>
      <c r="AS45" s="36"/>
      <c r="AT45" s="26"/>
      <c r="AU45" s="36"/>
      <c r="AV45" s="53"/>
      <c r="AW45" s="152">
        <f>AY45+BA45</f>
        <v>0</v>
      </c>
      <c r="AX45" s="138"/>
      <c r="AY45" s="26"/>
      <c r="AZ45" s="138"/>
      <c r="BA45" s="26"/>
      <c r="BB45" s="28">
        <v>6</v>
      </c>
      <c r="BC45" s="28" t="s">
        <v>27</v>
      </c>
      <c r="BD45" s="28">
        <v>9</v>
      </c>
      <c r="BE45" s="55" t="s">
        <v>27</v>
      </c>
      <c r="BF45" s="152">
        <f t="shared" si="30"/>
        <v>0</v>
      </c>
      <c r="BG45" s="138"/>
      <c r="BH45" s="26"/>
      <c r="BI45" s="138"/>
      <c r="BJ45" s="26"/>
      <c r="BK45" s="41"/>
      <c r="BL45" s="26"/>
      <c r="BM45" s="41"/>
      <c r="BN45" s="53"/>
      <c r="BO45" s="41"/>
      <c r="BP45" s="53"/>
      <c r="BQ45" s="152">
        <f t="shared" si="21"/>
        <v>0</v>
      </c>
      <c r="BR45" s="78"/>
      <c r="BS45" s="21"/>
      <c r="BT45" s="78"/>
      <c r="BU45" s="97"/>
      <c r="BV45" s="152">
        <f t="shared" si="18"/>
        <v>0</v>
      </c>
      <c r="BW45" s="78"/>
      <c r="BX45" s="21"/>
      <c r="BY45" s="78"/>
      <c r="BZ45" s="21"/>
      <c r="CA45" s="78"/>
      <c r="CB45" s="21"/>
      <c r="CC45" s="106"/>
      <c r="CD45" s="21"/>
      <c r="CE45" s="78"/>
      <c r="CF45" s="21"/>
      <c r="CG45" s="106"/>
      <c r="CH45" s="21"/>
      <c r="CI45" s="78"/>
      <c r="CJ45" s="21"/>
      <c r="CK45" s="106"/>
      <c r="CL45" s="21"/>
      <c r="CM45" s="78"/>
      <c r="CN45" s="21"/>
      <c r="CO45" s="152">
        <f t="shared" si="26"/>
        <v>0</v>
      </c>
      <c r="CP45" s="78"/>
      <c r="CQ45" s="21"/>
      <c r="CR45" s="106"/>
      <c r="CS45" s="97"/>
      <c r="CT45" s="152">
        <f>CV45+CX45+DD45+DF45</f>
        <v>0</v>
      </c>
      <c r="CU45" s="93"/>
      <c r="CV45" s="21"/>
      <c r="CW45" s="93"/>
      <c r="CX45" s="21"/>
      <c r="CY45" s="28">
        <v>5</v>
      </c>
      <c r="CZ45" s="22" t="s">
        <v>27</v>
      </c>
      <c r="DA45" s="107">
        <v>9</v>
      </c>
      <c r="DB45" s="22" t="s">
        <v>27</v>
      </c>
      <c r="DC45" s="93"/>
      <c r="DD45" s="21"/>
      <c r="DE45" s="106"/>
      <c r="DF45" s="97"/>
      <c r="DG45" s="152">
        <f t="shared" si="27"/>
        <v>87</v>
      </c>
      <c r="DH45" s="129">
        <v>7</v>
      </c>
      <c r="DI45" s="25">
        <f>12*0.6*1.5</f>
        <v>10.799999999999999</v>
      </c>
      <c r="DJ45" s="114"/>
      <c r="DK45" s="21"/>
      <c r="DL45" s="119">
        <v>2</v>
      </c>
      <c r="DM45" s="21">
        <f>82*0.6</f>
        <v>49.199999999999996</v>
      </c>
      <c r="DN45" s="137">
        <v>4</v>
      </c>
      <c r="DO45" s="57">
        <f>30*0.6*1.5</f>
        <v>27</v>
      </c>
      <c r="DP45" s="152">
        <f t="shared" si="28"/>
        <v>0</v>
      </c>
      <c r="DQ45" s="132"/>
      <c r="DR45" s="21"/>
      <c r="DS45" s="119"/>
      <c r="DT45" s="21"/>
      <c r="DU45" s="131"/>
      <c r="DV45" s="97"/>
      <c r="DW45" s="152">
        <f>DY45+EA45+EC45+EE45</f>
        <v>0</v>
      </c>
      <c r="DX45" s="120"/>
      <c r="DY45" s="21"/>
      <c r="DZ45" s="120"/>
      <c r="EA45" s="21"/>
      <c r="EB45" s="121"/>
      <c r="EC45" s="21"/>
      <c r="ED45" s="131"/>
      <c r="EE45" s="98"/>
      <c r="EF45" s="152">
        <f t="shared" si="31"/>
        <v>0</v>
      </c>
      <c r="EG45" s="132"/>
      <c r="EH45" s="21"/>
      <c r="EI45" s="132"/>
      <c r="EJ45" s="21"/>
      <c r="EK45" s="131"/>
      <c r="EL45" s="21"/>
      <c r="EM45" s="131"/>
      <c r="EN45" s="98"/>
      <c r="EO45" s="152">
        <f t="shared" si="22"/>
        <v>0</v>
      </c>
      <c r="EP45" s="29"/>
      <c r="EQ45" s="21"/>
      <c r="ER45" s="131"/>
      <c r="ES45" s="104"/>
    </row>
    <row r="46" spans="1:149" ht="15" customHeight="1" x14ac:dyDescent="0.35">
      <c r="A46" s="66">
        <f t="shared" si="23"/>
        <v>38</v>
      </c>
      <c r="B46" s="72">
        <v>5981</v>
      </c>
      <c r="C46" s="2" t="s">
        <v>86</v>
      </c>
      <c r="D46" s="68">
        <v>2007</v>
      </c>
      <c r="E46" s="69">
        <f t="shared" si="24"/>
        <v>85.4</v>
      </c>
      <c r="F46" s="70">
        <f>H46+J46+L46</f>
        <v>3.2</v>
      </c>
      <c r="G46" s="16">
        <v>8</v>
      </c>
      <c r="H46" s="17">
        <f>8*0.4</f>
        <v>3.2</v>
      </c>
      <c r="I46" s="18"/>
      <c r="J46" s="17"/>
      <c r="K46" s="17"/>
      <c r="L46" s="19"/>
      <c r="M46" s="70">
        <f t="shared" si="16"/>
        <v>0</v>
      </c>
      <c r="N46" s="16"/>
      <c r="O46" s="17"/>
      <c r="P46" s="18"/>
      <c r="Q46" s="17"/>
      <c r="R46" s="17"/>
      <c r="S46" s="46"/>
      <c r="T46" s="70">
        <f>V46+X46+Z46</f>
        <v>3.2</v>
      </c>
      <c r="U46" s="16"/>
      <c r="V46" s="17"/>
      <c r="W46" s="18">
        <v>8</v>
      </c>
      <c r="X46" s="17">
        <f>8*0.4</f>
        <v>3.2</v>
      </c>
      <c r="Y46" s="18"/>
      <c r="Z46" s="46"/>
      <c r="AA46" s="73">
        <f t="shared" si="25"/>
        <v>0</v>
      </c>
      <c r="AB46" s="20"/>
      <c r="AC46" s="21"/>
      <c r="AD46" s="29"/>
      <c r="AE46" s="21"/>
      <c r="AF46" s="29"/>
      <c r="AG46" s="21"/>
      <c r="AH46" s="118"/>
      <c r="AI46" s="26"/>
      <c r="AJ46" s="36"/>
      <c r="AK46" s="26"/>
      <c r="AL46" s="118"/>
      <c r="AM46" s="53"/>
      <c r="AN46" s="73">
        <f t="shared" si="29"/>
        <v>0</v>
      </c>
      <c r="AO46" s="36"/>
      <c r="AP46" s="26"/>
      <c r="AQ46" s="36"/>
      <c r="AR46" s="26"/>
      <c r="AS46" s="36"/>
      <c r="AT46" s="26"/>
      <c r="AU46" s="36"/>
      <c r="AV46" s="53"/>
      <c r="AW46" s="74">
        <f>AY46+BA46</f>
        <v>4.1999999999999993</v>
      </c>
      <c r="AX46" s="138"/>
      <c r="AY46" s="26"/>
      <c r="AZ46" s="129">
        <v>9</v>
      </c>
      <c r="BA46" s="25">
        <f>4*0.7*1.5</f>
        <v>4.1999999999999993</v>
      </c>
      <c r="BB46" s="28">
        <v>8</v>
      </c>
      <c r="BC46" s="28" t="s">
        <v>27</v>
      </c>
      <c r="BD46" s="28">
        <v>7</v>
      </c>
      <c r="BE46" s="55" t="s">
        <v>27</v>
      </c>
      <c r="BF46" s="74">
        <f t="shared" si="30"/>
        <v>0</v>
      </c>
      <c r="BG46" s="138"/>
      <c r="BH46" s="26"/>
      <c r="BI46" s="138"/>
      <c r="BJ46" s="26"/>
      <c r="BK46" s="41"/>
      <c r="BL46" s="26"/>
      <c r="BM46" s="41"/>
      <c r="BN46" s="53"/>
      <c r="BO46" s="41"/>
      <c r="BP46" s="53"/>
      <c r="BQ46" s="74">
        <f t="shared" si="21"/>
        <v>0</v>
      </c>
      <c r="BR46" s="114"/>
      <c r="BS46" s="21"/>
      <c r="BT46" s="78"/>
      <c r="BU46" s="97"/>
      <c r="BV46" s="74">
        <f t="shared" si="18"/>
        <v>0</v>
      </c>
      <c r="BW46" s="78"/>
      <c r="BX46" s="21"/>
      <c r="BY46" s="78"/>
      <c r="BZ46" s="21"/>
      <c r="CA46" s="78"/>
      <c r="CB46" s="21"/>
      <c r="CC46" s="106"/>
      <c r="CD46" s="21"/>
      <c r="CE46" s="78"/>
      <c r="CF46" s="21"/>
      <c r="CG46" s="106"/>
      <c r="CH46" s="21"/>
      <c r="CI46" s="78"/>
      <c r="CJ46" s="21"/>
      <c r="CK46" s="106"/>
      <c r="CL46" s="21"/>
      <c r="CM46" s="78"/>
      <c r="CN46" s="21"/>
      <c r="CO46" s="74">
        <f t="shared" si="26"/>
        <v>0</v>
      </c>
      <c r="CP46" s="78"/>
      <c r="CQ46" s="21"/>
      <c r="CR46" s="106"/>
      <c r="CS46" s="97"/>
      <c r="CT46" s="74">
        <f>CV46+CX46+CZ46+DF46</f>
        <v>24</v>
      </c>
      <c r="CU46" s="93"/>
      <c r="CV46" s="21"/>
      <c r="CW46" s="93"/>
      <c r="CX46" s="21"/>
      <c r="CY46" s="93">
        <v>4</v>
      </c>
      <c r="CZ46" s="21">
        <f>30*0.8</f>
        <v>24</v>
      </c>
      <c r="DA46" s="107">
        <v>8</v>
      </c>
      <c r="DB46" s="22" t="s">
        <v>27</v>
      </c>
      <c r="DC46" s="28">
        <v>6</v>
      </c>
      <c r="DD46" s="22" t="s">
        <v>27</v>
      </c>
      <c r="DE46" s="106"/>
      <c r="DF46" s="97"/>
      <c r="DG46" s="74">
        <f t="shared" si="27"/>
        <v>18</v>
      </c>
      <c r="DH46" s="114"/>
      <c r="DI46" s="21"/>
      <c r="DJ46" s="114">
        <v>4</v>
      </c>
      <c r="DK46" s="21">
        <f>30*0.6</f>
        <v>18</v>
      </c>
      <c r="DL46" s="119"/>
      <c r="DM46" s="21"/>
      <c r="DN46" s="119"/>
      <c r="DO46" s="97"/>
      <c r="DP46" s="74">
        <f t="shared" si="28"/>
        <v>0</v>
      </c>
      <c r="DQ46" s="132"/>
      <c r="DR46" s="21"/>
      <c r="DS46" s="119"/>
      <c r="DT46" s="21"/>
      <c r="DU46" s="131"/>
      <c r="DV46" s="97"/>
      <c r="DW46" s="74">
        <f>DY46+EA46+EE46</f>
        <v>32.800000000000004</v>
      </c>
      <c r="DX46" s="132"/>
      <c r="DY46" s="21"/>
      <c r="DZ46" s="120"/>
      <c r="EA46" s="21"/>
      <c r="EB46" s="107">
        <v>2</v>
      </c>
      <c r="EC46" s="23">
        <f>82*0.4</f>
        <v>32.800000000000004</v>
      </c>
      <c r="ED46" s="131">
        <v>2</v>
      </c>
      <c r="EE46" s="97">
        <f>82*0.4</f>
        <v>32.800000000000004</v>
      </c>
      <c r="EF46" s="74">
        <f t="shared" si="31"/>
        <v>0</v>
      </c>
      <c r="EG46" s="132"/>
      <c r="EH46" s="21"/>
      <c r="EI46" s="132"/>
      <c r="EJ46" s="21"/>
      <c r="EK46" s="131"/>
      <c r="EL46" s="21"/>
      <c r="EM46" s="131"/>
      <c r="EN46" s="97"/>
      <c r="EO46" s="74">
        <f t="shared" si="22"/>
        <v>0</v>
      </c>
      <c r="EP46" s="29"/>
      <c r="EQ46" s="21"/>
      <c r="ER46" s="131"/>
      <c r="ES46" s="104"/>
    </row>
    <row r="47" spans="1:149" ht="15" customHeight="1" x14ac:dyDescent="0.35">
      <c r="A47" s="144">
        <f t="shared" si="23"/>
        <v>39</v>
      </c>
      <c r="B47" s="145">
        <v>4698</v>
      </c>
      <c r="C47" s="146" t="s">
        <v>21</v>
      </c>
      <c r="D47" s="147">
        <v>2004</v>
      </c>
      <c r="E47" s="148">
        <f t="shared" si="24"/>
        <v>79.600000000000009</v>
      </c>
      <c r="F47" s="154">
        <f>H47+J47+L47</f>
        <v>0</v>
      </c>
      <c r="G47" s="16"/>
      <c r="H47" s="17"/>
      <c r="I47" s="18"/>
      <c r="J47" s="17"/>
      <c r="K47" s="17"/>
      <c r="L47" s="19"/>
      <c r="M47" s="154">
        <f t="shared" si="16"/>
        <v>0</v>
      </c>
      <c r="N47" s="16"/>
      <c r="O47" s="17"/>
      <c r="P47" s="18"/>
      <c r="Q47" s="17"/>
      <c r="R47" s="17"/>
      <c r="S47" s="46"/>
      <c r="T47" s="154">
        <f>V47+X47+Z47</f>
        <v>0</v>
      </c>
      <c r="U47" s="16"/>
      <c r="V47" s="17"/>
      <c r="W47" s="18"/>
      <c r="X47" s="17"/>
      <c r="Y47" s="18"/>
      <c r="Z47" s="46"/>
      <c r="AA47" s="149">
        <f t="shared" si="25"/>
        <v>20.7</v>
      </c>
      <c r="AB47" s="20">
        <v>5</v>
      </c>
      <c r="AC47" s="21">
        <f>23*0.9</f>
        <v>20.7</v>
      </c>
      <c r="AD47" s="29"/>
      <c r="AE47" s="21"/>
      <c r="AF47" s="29"/>
      <c r="AG47" s="21"/>
      <c r="AH47" s="118"/>
      <c r="AI47" s="26"/>
      <c r="AJ47" s="36"/>
      <c r="AK47" s="26"/>
      <c r="AL47" s="118"/>
      <c r="AM47" s="53"/>
      <c r="AN47" s="149">
        <f t="shared" si="29"/>
        <v>0</v>
      </c>
      <c r="AO47" s="36"/>
      <c r="AP47" s="26"/>
      <c r="AQ47" s="36"/>
      <c r="AR47" s="26"/>
      <c r="AS47" s="118"/>
      <c r="AT47" s="26"/>
      <c r="AU47" s="118"/>
      <c r="AV47" s="53"/>
      <c r="AW47" s="152">
        <f>AY47+BA47+BC47+BE47</f>
        <v>0</v>
      </c>
      <c r="AX47" s="138"/>
      <c r="AY47" s="26"/>
      <c r="AZ47" s="138"/>
      <c r="BA47" s="26"/>
      <c r="BB47" s="42"/>
      <c r="BC47" s="21"/>
      <c r="BD47" s="138"/>
      <c r="BE47" s="53"/>
      <c r="BF47" s="152">
        <f t="shared" si="30"/>
        <v>12</v>
      </c>
      <c r="BG47" s="138"/>
      <c r="BH47" s="26"/>
      <c r="BI47" s="138"/>
      <c r="BJ47" s="26"/>
      <c r="BK47" s="41"/>
      <c r="BL47" s="26"/>
      <c r="BM47" s="41"/>
      <c r="BN47" s="53"/>
      <c r="BO47" s="118">
        <v>7</v>
      </c>
      <c r="BP47" s="53">
        <f>12</f>
        <v>12</v>
      </c>
      <c r="BQ47" s="152">
        <f t="shared" si="21"/>
        <v>0</v>
      </c>
      <c r="BR47" s="114"/>
      <c r="BS47" s="21"/>
      <c r="BT47" s="78"/>
      <c r="BU47" s="97"/>
      <c r="BV47" s="152">
        <f>BX47+CB47+CD47+CF47+CH47+CJ47+CL47+CN47</f>
        <v>42.900000000000006</v>
      </c>
      <c r="BW47" s="78"/>
      <c r="BX47" s="21"/>
      <c r="BY47" s="28">
        <v>6</v>
      </c>
      <c r="BZ47" s="28" t="s">
        <v>27</v>
      </c>
      <c r="CA47" s="78">
        <v>5</v>
      </c>
      <c r="CB47" s="21">
        <f>23*1.1</f>
        <v>25.3</v>
      </c>
      <c r="CC47" s="106">
        <v>6</v>
      </c>
      <c r="CD47" s="21">
        <f>16*1.1</f>
        <v>17.600000000000001</v>
      </c>
      <c r="CE47" s="78"/>
      <c r="CF47" s="21"/>
      <c r="CG47" s="106"/>
      <c r="CH47" s="21"/>
      <c r="CI47" s="78"/>
      <c r="CJ47" s="21"/>
      <c r="CK47" s="106"/>
      <c r="CL47" s="21"/>
      <c r="CM47" s="78"/>
      <c r="CN47" s="21"/>
      <c r="CO47" s="152">
        <f t="shared" si="26"/>
        <v>0</v>
      </c>
      <c r="CP47" s="78"/>
      <c r="CQ47" s="21"/>
      <c r="CR47" s="106"/>
      <c r="CS47" s="97"/>
      <c r="CT47" s="152">
        <f>CV47+CX47+CZ47+DB47+DD47+DF47</f>
        <v>0</v>
      </c>
      <c r="CU47" s="93"/>
      <c r="CV47" s="21"/>
      <c r="CW47" s="93"/>
      <c r="CX47" s="21"/>
      <c r="CY47" s="93"/>
      <c r="CZ47" s="21"/>
      <c r="DA47" s="106"/>
      <c r="DB47" s="21"/>
      <c r="DC47" s="93"/>
      <c r="DD47" s="21"/>
      <c r="DE47" s="106"/>
      <c r="DF47" s="97"/>
      <c r="DG47" s="152">
        <f t="shared" si="27"/>
        <v>0</v>
      </c>
      <c r="DH47" s="114"/>
      <c r="DI47" s="21"/>
      <c r="DJ47" s="114"/>
      <c r="DK47" s="21"/>
      <c r="DL47" s="119"/>
      <c r="DM47" s="21"/>
      <c r="DN47" s="131"/>
      <c r="DO47" s="97"/>
      <c r="DP47" s="152">
        <f t="shared" si="28"/>
        <v>0</v>
      </c>
      <c r="DQ47" s="132"/>
      <c r="DR47" s="21"/>
      <c r="DS47" s="119"/>
      <c r="DT47" s="21"/>
      <c r="DU47" s="131"/>
      <c r="DV47" s="97"/>
      <c r="DW47" s="152">
        <f>DY47+EA47+EC47+EE47</f>
        <v>0</v>
      </c>
      <c r="DX47" s="120"/>
      <c r="DY47" s="21"/>
      <c r="DZ47" s="120"/>
      <c r="EA47" s="21"/>
      <c r="EB47" s="131"/>
      <c r="EC47" s="21"/>
      <c r="ED47" s="131"/>
      <c r="EE47" s="97"/>
      <c r="EF47" s="152">
        <f t="shared" si="31"/>
        <v>4</v>
      </c>
      <c r="EG47" s="132">
        <v>8</v>
      </c>
      <c r="EH47" s="21">
        <f>8*0.5</f>
        <v>4</v>
      </c>
      <c r="EI47" s="132"/>
      <c r="EJ47" s="21"/>
      <c r="EK47" s="131"/>
      <c r="EL47" s="21"/>
      <c r="EM47" s="131"/>
      <c r="EN47" s="97"/>
      <c r="EO47" s="152">
        <f>EQ47</f>
        <v>0</v>
      </c>
      <c r="EP47" s="29"/>
      <c r="EQ47" s="21"/>
      <c r="ER47" s="107">
        <v>5</v>
      </c>
      <c r="ES47" s="34" t="s">
        <v>27</v>
      </c>
    </row>
    <row r="48" spans="1:149" ht="15" customHeight="1" x14ac:dyDescent="0.35">
      <c r="A48" s="66">
        <f t="shared" si="23"/>
        <v>40</v>
      </c>
      <c r="B48" s="67">
        <v>6838</v>
      </c>
      <c r="C48" s="2" t="s">
        <v>126</v>
      </c>
      <c r="D48" s="68">
        <v>2009</v>
      </c>
      <c r="E48" s="69">
        <f t="shared" si="24"/>
        <v>74.099999999999994</v>
      </c>
      <c r="F48" s="70">
        <f>H48</f>
        <v>0</v>
      </c>
      <c r="G48" s="16"/>
      <c r="H48" s="17"/>
      <c r="I48" s="18"/>
      <c r="J48" s="17"/>
      <c r="K48" s="17"/>
      <c r="L48" s="19"/>
      <c r="M48" s="70">
        <f t="shared" si="16"/>
        <v>0</v>
      </c>
      <c r="N48" s="16"/>
      <c r="O48" s="17"/>
      <c r="P48" s="18"/>
      <c r="Q48" s="17"/>
      <c r="R48" s="17"/>
      <c r="S48" s="46"/>
      <c r="T48" s="70">
        <f>X48</f>
        <v>0</v>
      </c>
      <c r="U48" s="16"/>
      <c r="V48" s="17"/>
      <c r="W48" s="18"/>
      <c r="X48" s="17"/>
      <c r="Y48" s="18"/>
      <c r="Z48" s="46"/>
      <c r="AA48" s="73">
        <f t="shared" si="25"/>
        <v>0</v>
      </c>
      <c r="AB48" s="20"/>
      <c r="AC48" s="21"/>
      <c r="AD48" s="29"/>
      <c r="AE48" s="21"/>
      <c r="AF48" s="29"/>
      <c r="AG48" s="21"/>
      <c r="AH48" s="118"/>
      <c r="AI48" s="26"/>
      <c r="AJ48" s="36"/>
      <c r="AK48" s="26"/>
      <c r="AL48" s="118"/>
      <c r="AM48" s="53"/>
      <c r="AN48" s="73">
        <f t="shared" si="29"/>
        <v>0</v>
      </c>
      <c r="AO48" s="36"/>
      <c r="AP48" s="26"/>
      <c r="AQ48" s="36"/>
      <c r="AR48" s="26"/>
      <c r="AS48" s="41"/>
      <c r="AT48" s="26"/>
      <c r="AU48" s="118"/>
      <c r="AV48" s="53"/>
      <c r="AW48" s="74">
        <f>BA48+BC48+BE48</f>
        <v>0</v>
      </c>
      <c r="AX48" s="114"/>
      <c r="AY48" s="21"/>
      <c r="AZ48" s="114"/>
      <c r="BA48" s="21"/>
      <c r="BB48" s="114"/>
      <c r="BC48" s="21"/>
      <c r="BD48" s="114"/>
      <c r="BE48" s="97"/>
      <c r="BF48" s="74">
        <f t="shared" si="30"/>
        <v>0</v>
      </c>
      <c r="BG48" s="132"/>
      <c r="BH48" s="21"/>
      <c r="BI48" s="114"/>
      <c r="BJ48" s="21"/>
      <c r="BK48" s="41"/>
      <c r="BL48" s="26"/>
      <c r="BM48" s="41"/>
      <c r="BN48" s="53"/>
      <c r="BO48" s="41"/>
      <c r="BP48" s="53"/>
      <c r="BQ48" s="74">
        <f t="shared" si="21"/>
        <v>0</v>
      </c>
      <c r="BR48" s="78"/>
      <c r="BS48" s="21"/>
      <c r="BT48" s="78"/>
      <c r="BU48" s="97"/>
      <c r="BV48" s="74">
        <f t="shared" ref="BV48:BV79" si="32">BX48+BZ48+CB48+CD48+CF48+CH48+CJ48+CL48+CN48</f>
        <v>0</v>
      </c>
      <c r="BW48" s="114"/>
      <c r="BX48" s="21"/>
      <c r="BY48" s="78"/>
      <c r="BZ48" s="21"/>
      <c r="CA48" s="78"/>
      <c r="CB48" s="21"/>
      <c r="CC48" s="106"/>
      <c r="CD48" s="21"/>
      <c r="CE48" s="78"/>
      <c r="CF48" s="21"/>
      <c r="CG48" s="119"/>
      <c r="CH48" s="21"/>
      <c r="CI48" s="78"/>
      <c r="CJ48" s="21"/>
      <c r="CK48" s="106"/>
      <c r="CL48" s="21"/>
      <c r="CM48" s="78"/>
      <c r="CN48" s="21"/>
      <c r="CO48" s="74">
        <f t="shared" si="26"/>
        <v>0</v>
      </c>
      <c r="CP48" s="78"/>
      <c r="CQ48" s="21"/>
      <c r="CR48" s="106"/>
      <c r="CS48" s="97"/>
      <c r="CT48" s="74">
        <f>CV48+CX48+CZ48+DB48+DD48+DF48</f>
        <v>0</v>
      </c>
      <c r="CU48" s="93"/>
      <c r="CV48" s="21"/>
      <c r="CW48" s="93"/>
      <c r="CX48" s="21"/>
      <c r="CY48" s="93"/>
      <c r="CZ48" s="21"/>
      <c r="DA48" s="106"/>
      <c r="DB48" s="21"/>
      <c r="DC48" s="93"/>
      <c r="DD48" s="21"/>
      <c r="DE48" s="106"/>
      <c r="DF48" s="97"/>
      <c r="DG48" s="74">
        <f t="shared" si="27"/>
        <v>0</v>
      </c>
      <c r="DH48" s="114"/>
      <c r="DI48" s="21"/>
      <c r="DJ48" s="114"/>
      <c r="DK48" s="21"/>
      <c r="DL48" s="119"/>
      <c r="DM48" s="21"/>
      <c r="DN48" s="131"/>
      <c r="DO48" s="97"/>
      <c r="DP48" s="74">
        <f t="shared" si="28"/>
        <v>74.099999999999994</v>
      </c>
      <c r="DQ48" s="129">
        <v>1</v>
      </c>
      <c r="DR48" s="25">
        <f>110*0.3*1.5</f>
        <v>49.5</v>
      </c>
      <c r="DS48" s="119">
        <v>2</v>
      </c>
      <c r="DT48" s="21">
        <f>82*0.3</f>
        <v>24.599999999999998</v>
      </c>
      <c r="DU48" s="119"/>
      <c r="DV48" s="97"/>
      <c r="DW48" s="74">
        <f>DY48+EA48+EC48+EE48</f>
        <v>0</v>
      </c>
      <c r="DX48" s="120"/>
      <c r="DY48" s="21"/>
      <c r="DZ48" s="120"/>
      <c r="EA48" s="21"/>
      <c r="EB48" s="131"/>
      <c r="EC48" s="21"/>
      <c r="ED48" s="131"/>
      <c r="EE48" s="97"/>
      <c r="EF48" s="74">
        <f t="shared" si="31"/>
        <v>0</v>
      </c>
      <c r="EG48" s="132"/>
      <c r="EH48" s="21"/>
      <c r="EI48" s="132"/>
      <c r="EJ48" s="21"/>
      <c r="EK48" s="131"/>
      <c r="EL48" s="21"/>
      <c r="EM48" s="131"/>
      <c r="EN48" s="97"/>
      <c r="EO48" s="74">
        <f>EQ48+ES48</f>
        <v>0</v>
      </c>
      <c r="EP48" s="29"/>
      <c r="EQ48" s="21"/>
      <c r="ER48" s="131"/>
      <c r="ES48" s="104"/>
    </row>
    <row r="49" spans="1:149" ht="15" customHeight="1" x14ac:dyDescent="0.35">
      <c r="A49" s="144">
        <f t="shared" si="23"/>
        <v>41</v>
      </c>
      <c r="B49" s="150">
        <v>39</v>
      </c>
      <c r="C49" s="146" t="s">
        <v>80</v>
      </c>
      <c r="D49" s="147">
        <v>1988</v>
      </c>
      <c r="E49" s="148">
        <f t="shared" si="24"/>
        <v>73.8</v>
      </c>
      <c r="F49" s="154">
        <f>H49+J49+L49</f>
        <v>0</v>
      </c>
      <c r="G49" s="16"/>
      <c r="H49" s="17"/>
      <c r="I49" s="18"/>
      <c r="J49" s="17"/>
      <c r="K49" s="17"/>
      <c r="L49" s="19"/>
      <c r="M49" s="154">
        <f t="shared" si="16"/>
        <v>0</v>
      </c>
      <c r="N49" s="16"/>
      <c r="O49" s="17"/>
      <c r="P49" s="18"/>
      <c r="Q49" s="17"/>
      <c r="R49" s="17"/>
      <c r="S49" s="46"/>
      <c r="T49" s="154">
        <f>V49+X49+Z49</f>
        <v>0</v>
      </c>
      <c r="U49" s="16"/>
      <c r="V49" s="17"/>
      <c r="W49" s="18"/>
      <c r="X49" s="17"/>
      <c r="Y49" s="18"/>
      <c r="Z49" s="46"/>
      <c r="AA49" s="149">
        <f t="shared" si="25"/>
        <v>73.8</v>
      </c>
      <c r="AB49" s="20">
        <v>2</v>
      </c>
      <c r="AC49" s="21">
        <f>82*0.9</f>
        <v>73.8</v>
      </c>
      <c r="AD49" s="29"/>
      <c r="AE49" s="21"/>
      <c r="AF49" s="29"/>
      <c r="AG49" s="21"/>
      <c r="AH49" s="76"/>
      <c r="AI49" s="26"/>
      <c r="AJ49" s="36"/>
      <c r="AK49" s="26"/>
      <c r="AL49" s="76"/>
      <c r="AM49" s="53"/>
      <c r="AN49" s="149">
        <f t="shared" si="29"/>
        <v>0</v>
      </c>
      <c r="AO49" s="36"/>
      <c r="AP49" s="26"/>
      <c r="AQ49" s="36"/>
      <c r="AR49" s="26"/>
      <c r="AS49" s="76"/>
      <c r="AT49" s="26"/>
      <c r="AU49" s="76"/>
      <c r="AV49" s="53"/>
      <c r="AW49" s="152">
        <f>AY49+BA49+BC49+BE49</f>
        <v>0</v>
      </c>
      <c r="AX49" s="138"/>
      <c r="AY49" s="26"/>
      <c r="AZ49" s="138"/>
      <c r="BA49" s="26"/>
      <c r="BB49" s="114"/>
      <c r="BC49" s="21"/>
      <c r="BD49" s="138"/>
      <c r="BE49" s="53"/>
      <c r="BF49" s="152">
        <f t="shared" si="30"/>
        <v>0</v>
      </c>
      <c r="BG49" s="138"/>
      <c r="BH49" s="26"/>
      <c r="BI49" s="138"/>
      <c r="BJ49" s="26"/>
      <c r="BK49" s="41"/>
      <c r="BL49" s="26"/>
      <c r="BM49" s="41"/>
      <c r="BN49" s="53"/>
      <c r="BO49" s="76"/>
      <c r="BP49" s="53"/>
      <c r="BQ49" s="152">
        <f t="shared" si="21"/>
        <v>0</v>
      </c>
      <c r="BR49" s="78"/>
      <c r="BS49" s="21"/>
      <c r="BT49" s="78"/>
      <c r="BU49" s="97"/>
      <c r="BV49" s="152">
        <f t="shared" si="32"/>
        <v>0</v>
      </c>
      <c r="BW49" s="78"/>
      <c r="BX49" s="21"/>
      <c r="BY49" s="78"/>
      <c r="BZ49" s="21"/>
      <c r="CA49" s="78"/>
      <c r="CB49" s="21"/>
      <c r="CC49" s="106"/>
      <c r="CD49" s="21"/>
      <c r="CE49" s="78"/>
      <c r="CF49" s="21"/>
      <c r="CG49" s="106"/>
      <c r="CH49" s="21"/>
      <c r="CI49" s="78"/>
      <c r="CJ49" s="21"/>
      <c r="CK49" s="106"/>
      <c r="CL49" s="21"/>
      <c r="CM49" s="78"/>
      <c r="CN49" s="21"/>
      <c r="CO49" s="152">
        <f t="shared" si="26"/>
        <v>0</v>
      </c>
      <c r="CP49" s="78"/>
      <c r="CQ49" s="21"/>
      <c r="CR49" s="106"/>
      <c r="CS49" s="97"/>
      <c r="CT49" s="152">
        <f>CV49+CX49+CZ49+DB49+DD49+DF49</f>
        <v>0</v>
      </c>
      <c r="CU49" s="114"/>
      <c r="CV49" s="21"/>
      <c r="CW49" s="93"/>
      <c r="CX49" s="21"/>
      <c r="CY49" s="114"/>
      <c r="CZ49" s="21"/>
      <c r="DA49" s="119"/>
      <c r="DB49" s="21"/>
      <c r="DC49" s="93"/>
      <c r="DD49" s="21"/>
      <c r="DE49" s="106"/>
      <c r="DF49" s="97"/>
      <c r="DG49" s="152">
        <f t="shared" si="27"/>
        <v>0</v>
      </c>
      <c r="DH49" s="114"/>
      <c r="DI49" s="21"/>
      <c r="DJ49" s="114"/>
      <c r="DK49" s="21"/>
      <c r="DL49" s="119"/>
      <c r="DM49" s="21"/>
      <c r="DN49" s="119"/>
      <c r="DO49" s="97"/>
      <c r="DP49" s="152">
        <f t="shared" si="28"/>
        <v>0</v>
      </c>
      <c r="DQ49" s="114"/>
      <c r="DR49" s="21"/>
      <c r="DS49" s="119"/>
      <c r="DT49" s="21"/>
      <c r="DU49" s="131"/>
      <c r="DV49" s="97"/>
      <c r="DW49" s="152">
        <f>DY49+EA49+EC49+EE49</f>
        <v>0</v>
      </c>
      <c r="DX49" s="132"/>
      <c r="DY49" s="21"/>
      <c r="DZ49" s="132"/>
      <c r="EA49" s="21"/>
      <c r="EB49" s="131"/>
      <c r="EC49" s="21"/>
      <c r="ED49" s="121"/>
      <c r="EE49" s="97"/>
      <c r="EF49" s="152">
        <f t="shared" si="31"/>
        <v>0</v>
      </c>
      <c r="EG49" s="132"/>
      <c r="EH49" s="21"/>
      <c r="EI49" s="132"/>
      <c r="EJ49" s="21"/>
      <c r="EK49" s="131"/>
      <c r="EL49" s="21"/>
      <c r="EM49" s="131"/>
      <c r="EN49" s="97"/>
      <c r="EO49" s="152">
        <f>EQ49+ES49</f>
        <v>0</v>
      </c>
      <c r="EP49" s="29"/>
      <c r="EQ49" s="21"/>
      <c r="ER49" s="131"/>
      <c r="ES49" s="104"/>
    </row>
    <row r="50" spans="1:149" ht="15" customHeight="1" x14ac:dyDescent="0.35">
      <c r="A50" s="66">
        <f t="shared" si="23"/>
        <v>42</v>
      </c>
      <c r="B50" s="67">
        <v>5963</v>
      </c>
      <c r="C50" s="2" t="s">
        <v>84</v>
      </c>
      <c r="D50" s="68">
        <v>2006</v>
      </c>
      <c r="E50" s="69">
        <f t="shared" si="24"/>
        <v>73.599999999999994</v>
      </c>
      <c r="F50" s="70">
        <f>H50+J50+L50</f>
        <v>0</v>
      </c>
      <c r="G50" s="16"/>
      <c r="H50" s="17"/>
      <c r="I50" s="18"/>
      <c r="J50" s="17"/>
      <c r="K50" s="17"/>
      <c r="L50" s="19"/>
      <c r="M50" s="70">
        <f t="shared" si="16"/>
        <v>0</v>
      </c>
      <c r="N50" s="16"/>
      <c r="O50" s="17"/>
      <c r="P50" s="18"/>
      <c r="Q50" s="17"/>
      <c r="R50" s="17"/>
      <c r="S50" s="46"/>
      <c r="T50" s="70">
        <f>V50+X50+Z50</f>
        <v>0</v>
      </c>
      <c r="U50" s="16"/>
      <c r="V50" s="17"/>
      <c r="W50" s="18"/>
      <c r="X50" s="17"/>
      <c r="Y50" s="18"/>
      <c r="Z50" s="46"/>
      <c r="AA50" s="73">
        <f t="shared" si="25"/>
        <v>0</v>
      </c>
      <c r="AB50" s="20"/>
      <c r="AC50" s="21"/>
      <c r="AD50" s="29"/>
      <c r="AE50" s="21"/>
      <c r="AF50" s="29"/>
      <c r="AG50" s="21"/>
      <c r="AH50" s="41"/>
      <c r="AI50" s="26"/>
      <c r="AJ50" s="41"/>
      <c r="AK50" s="26"/>
      <c r="AL50" s="36"/>
      <c r="AM50" s="53"/>
      <c r="AN50" s="73">
        <f t="shared" si="29"/>
        <v>0</v>
      </c>
      <c r="AO50" s="36"/>
      <c r="AP50" s="26"/>
      <c r="AQ50" s="36"/>
      <c r="AR50" s="26"/>
      <c r="AS50" s="76"/>
      <c r="AT50" s="26"/>
      <c r="AU50" s="36"/>
      <c r="AV50" s="53"/>
      <c r="AW50" s="74">
        <f>AY50+BA50+BC50+BE50</f>
        <v>16.799999999999997</v>
      </c>
      <c r="AX50" s="138"/>
      <c r="AY50" s="26"/>
      <c r="AZ50" s="138"/>
      <c r="BA50" s="26"/>
      <c r="BB50" s="114"/>
      <c r="BC50" s="21"/>
      <c r="BD50" s="129">
        <v>6</v>
      </c>
      <c r="BE50" s="57">
        <f>16*0.7*1.5</f>
        <v>16.799999999999997</v>
      </c>
      <c r="BF50" s="74">
        <f t="shared" si="30"/>
        <v>0</v>
      </c>
      <c r="BG50" s="138"/>
      <c r="BH50" s="26"/>
      <c r="BI50" s="138"/>
      <c r="BJ50" s="26"/>
      <c r="BK50" s="41"/>
      <c r="BL50" s="26"/>
      <c r="BM50" s="76"/>
      <c r="BN50" s="53"/>
      <c r="BO50" s="118"/>
      <c r="BP50" s="53"/>
      <c r="BQ50" s="74">
        <f t="shared" si="21"/>
        <v>0</v>
      </c>
      <c r="BR50" s="78"/>
      <c r="BS50" s="29"/>
      <c r="BT50" s="78"/>
      <c r="BU50" s="97"/>
      <c r="BV50" s="74">
        <f t="shared" si="32"/>
        <v>0</v>
      </c>
      <c r="BW50" s="78"/>
      <c r="BX50" s="21"/>
      <c r="BY50" s="78"/>
      <c r="BZ50" s="21"/>
      <c r="CA50" s="78"/>
      <c r="CB50" s="21"/>
      <c r="CC50" s="106"/>
      <c r="CD50" s="21"/>
      <c r="CE50" s="78"/>
      <c r="CF50" s="21"/>
      <c r="CG50" s="106"/>
      <c r="CH50" s="21"/>
      <c r="CI50" s="78"/>
      <c r="CJ50" s="21"/>
      <c r="CK50" s="106"/>
      <c r="CL50" s="29"/>
      <c r="CM50" s="78"/>
      <c r="CN50" s="21"/>
      <c r="CO50" s="74">
        <f t="shared" si="26"/>
        <v>0</v>
      </c>
      <c r="CP50" s="78"/>
      <c r="CQ50" s="21"/>
      <c r="CR50" s="106"/>
      <c r="CS50" s="97"/>
      <c r="CT50" s="74">
        <f>CV50+CX50+CZ50+DD50+DF50</f>
        <v>24</v>
      </c>
      <c r="CU50" s="114"/>
      <c r="CV50" s="21"/>
      <c r="CW50" s="93"/>
      <c r="CX50" s="21"/>
      <c r="CY50" s="114">
        <v>4</v>
      </c>
      <c r="CZ50" s="21">
        <f>30*0.8</f>
        <v>24</v>
      </c>
      <c r="DA50" s="107">
        <v>8</v>
      </c>
      <c r="DB50" s="22" t="s">
        <v>27</v>
      </c>
      <c r="DC50" s="93"/>
      <c r="DD50" s="21"/>
      <c r="DE50" s="106"/>
      <c r="DF50" s="98"/>
      <c r="DG50" s="74">
        <f t="shared" si="27"/>
        <v>0</v>
      </c>
      <c r="DH50" s="114"/>
      <c r="DI50" s="21"/>
      <c r="DJ50" s="114"/>
      <c r="DK50" s="21"/>
      <c r="DL50" s="119"/>
      <c r="DM50" s="21"/>
      <c r="DN50" s="131"/>
      <c r="DO50" s="97"/>
      <c r="DP50" s="74">
        <f t="shared" si="28"/>
        <v>0</v>
      </c>
      <c r="DQ50" s="114"/>
      <c r="DR50" s="21"/>
      <c r="DS50" s="119"/>
      <c r="DT50" s="21"/>
      <c r="DU50" s="131"/>
      <c r="DV50" s="97"/>
      <c r="DW50" s="74">
        <f>DY50+EE50</f>
        <v>32.800000000000004</v>
      </c>
      <c r="DX50" s="120"/>
      <c r="DY50" s="21"/>
      <c r="DZ50" s="28">
        <v>4</v>
      </c>
      <c r="EA50" s="23">
        <f>30*0.4</f>
        <v>12</v>
      </c>
      <c r="EB50" s="107">
        <v>2</v>
      </c>
      <c r="EC50" s="23">
        <f>82*0.4</f>
        <v>32.800000000000004</v>
      </c>
      <c r="ED50" s="121">
        <v>2</v>
      </c>
      <c r="EE50" s="97">
        <f>82*0.4</f>
        <v>32.800000000000004</v>
      </c>
      <c r="EF50" s="74">
        <f t="shared" si="31"/>
        <v>0</v>
      </c>
      <c r="EG50" s="132"/>
      <c r="EH50" s="21"/>
      <c r="EI50" s="132"/>
      <c r="EJ50" s="21"/>
      <c r="EK50" s="131"/>
      <c r="EL50" s="21"/>
      <c r="EM50" s="131"/>
      <c r="EN50" s="97"/>
      <c r="EO50" s="74">
        <f>EQ50+ES50</f>
        <v>0</v>
      </c>
      <c r="EP50" s="29"/>
      <c r="EQ50" s="21"/>
      <c r="ER50" s="131"/>
      <c r="ES50" s="104"/>
    </row>
    <row r="51" spans="1:149" ht="15" customHeight="1" x14ac:dyDescent="0.35">
      <c r="A51" s="144">
        <f t="shared" si="23"/>
        <v>43</v>
      </c>
      <c r="B51" s="145">
        <v>5312</v>
      </c>
      <c r="C51" s="146" t="s">
        <v>87</v>
      </c>
      <c r="D51" s="147">
        <v>2006</v>
      </c>
      <c r="E51" s="148">
        <f t="shared" si="24"/>
        <v>73.400000000000006</v>
      </c>
      <c r="F51" s="154">
        <f>H51+J51+L51</f>
        <v>0</v>
      </c>
      <c r="G51" s="16"/>
      <c r="H51" s="17"/>
      <c r="I51" s="18"/>
      <c r="J51" s="17"/>
      <c r="K51" s="17"/>
      <c r="L51" s="19"/>
      <c r="M51" s="154">
        <f t="shared" si="16"/>
        <v>0</v>
      </c>
      <c r="N51" s="16"/>
      <c r="O51" s="17"/>
      <c r="P51" s="18"/>
      <c r="Q51" s="17"/>
      <c r="R51" s="17"/>
      <c r="S51" s="46"/>
      <c r="T51" s="154">
        <f>V51+X51+Z51</f>
        <v>0</v>
      </c>
      <c r="U51" s="16"/>
      <c r="V51" s="17"/>
      <c r="W51" s="18"/>
      <c r="X51" s="17"/>
      <c r="Y51" s="18"/>
      <c r="Z51" s="46"/>
      <c r="AA51" s="149">
        <f>AC51+AG51+AI51+AK51+AM51</f>
        <v>0</v>
      </c>
      <c r="AB51" s="20"/>
      <c r="AC51" s="21"/>
      <c r="AD51" s="29"/>
      <c r="AE51" s="21"/>
      <c r="AF51" s="29"/>
      <c r="AG51" s="21"/>
      <c r="AH51" s="41"/>
      <c r="AI51" s="26"/>
      <c r="AJ51" s="41"/>
      <c r="AK51" s="26"/>
      <c r="AL51" s="36"/>
      <c r="AM51" s="53"/>
      <c r="AN51" s="149">
        <f t="shared" si="29"/>
        <v>0</v>
      </c>
      <c r="AO51" s="36"/>
      <c r="AP51" s="26"/>
      <c r="AQ51" s="36"/>
      <c r="AR51" s="26"/>
      <c r="AS51" s="36"/>
      <c r="AT51" s="26"/>
      <c r="AU51" s="36"/>
      <c r="AV51" s="53"/>
      <c r="AW51" s="152">
        <f>AY51+BA51+BC51+BE51</f>
        <v>29.4</v>
      </c>
      <c r="AX51" s="138"/>
      <c r="AY51" s="26"/>
      <c r="AZ51" s="129">
        <v>8</v>
      </c>
      <c r="BA51" s="25">
        <f>8*0.7*1.5</f>
        <v>8.3999999999999986</v>
      </c>
      <c r="BB51" s="37">
        <v>4</v>
      </c>
      <c r="BC51" s="21">
        <f>30*0.7</f>
        <v>21</v>
      </c>
      <c r="BD51" s="138"/>
      <c r="BE51" s="53"/>
      <c r="BF51" s="152">
        <f t="shared" si="30"/>
        <v>0</v>
      </c>
      <c r="BG51" s="41"/>
      <c r="BH51" s="26"/>
      <c r="BI51" s="138"/>
      <c r="BJ51" s="26"/>
      <c r="BK51" s="41"/>
      <c r="BL51" s="26"/>
      <c r="BM51" s="41"/>
      <c r="BN51" s="53"/>
      <c r="BO51" s="41"/>
      <c r="BP51" s="53"/>
      <c r="BQ51" s="152">
        <f t="shared" si="21"/>
        <v>0</v>
      </c>
      <c r="BR51" s="78"/>
      <c r="BS51" s="21"/>
      <c r="BT51" s="78"/>
      <c r="BU51" s="97"/>
      <c r="BV51" s="152">
        <f t="shared" si="32"/>
        <v>0</v>
      </c>
      <c r="BW51" s="78"/>
      <c r="BX51" s="21"/>
      <c r="BY51" s="78"/>
      <c r="BZ51" s="21"/>
      <c r="CA51" s="78"/>
      <c r="CB51" s="21"/>
      <c r="CC51" s="106"/>
      <c r="CD51" s="21"/>
      <c r="CE51" s="78"/>
      <c r="CF51" s="21"/>
      <c r="CG51" s="106"/>
      <c r="CH51" s="21"/>
      <c r="CI51" s="78"/>
      <c r="CJ51" s="21"/>
      <c r="CK51" s="106"/>
      <c r="CL51" s="21"/>
      <c r="CM51" s="78"/>
      <c r="CN51" s="21"/>
      <c r="CO51" s="152">
        <f t="shared" si="26"/>
        <v>0</v>
      </c>
      <c r="CP51" s="78"/>
      <c r="CQ51" s="21"/>
      <c r="CR51" s="106"/>
      <c r="CS51" s="97"/>
      <c r="CT51" s="152">
        <f>CV51+CX51+CZ51+DD51+DF51</f>
        <v>0</v>
      </c>
      <c r="CU51" s="93"/>
      <c r="CV51" s="21"/>
      <c r="CW51" s="93"/>
      <c r="CX51" s="21"/>
      <c r="CY51" s="93"/>
      <c r="CZ51" s="21"/>
      <c r="DA51" s="107">
        <v>7</v>
      </c>
      <c r="DB51" s="22" t="s">
        <v>27</v>
      </c>
      <c r="DC51" s="93"/>
      <c r="DD51" s="21"/>
      <c r="DE51" s="106"/>
      <c r="DF51" s="97"/>
      <c r="DG51" s="152">
        <f t="shared" si="27"/>
        <v>0</v>
      </c>
      <c r="DH51" s="114"/>
      <c r="DI51" s="21"/>
      <c r="DJ51" s="114"/>
      <c r="DK51" s="21"/>
      <c r="DL51" s="119"/>
      <c r="DM51" s="21"/>
      <c r="DN51" s="131"/>
      <c r="DO51" s="97"/>
      <c r="DP51" s="152">
        <f t="shared" si="28"/>
        <v>0</v>
      </c>
      <c r="DQ51" s="114"/>
      <c r="DR51" s="21"/>
      <c r="DS51" s="119"/>
      <c r="DT51" s="21"/>
      <c r="DU51" s="119"/>
      <c r="DV51" s="97"/>
      <c r="DW51" s="152">
        <f>EE51</f>
        <v>44</v>
      </c>
      <c r="DX51" s="28">
        <v>3</v>
      </c>
      <c r="DY51" s="23">
        <f>60*0.4</f>
        <v>24</v>
      </c>
      <c r="DZ51" s="28">
        <v>6</v>
      </c>
      <c r="EA51" s="23">
        <f>16*0.4</f>
        <v>6.4</v>
      </c>
      <c r="EB51" s="107">
        <v>1</v>
      </c>
      <c r="EC51" s="23">
        <f>110*0.4</f>
        <v>44</v>
      </c>
      <c r="ED51" s="121">
        <v>1</v>
      </c>
      <c r="EE51" s="97">
        <f>110*0.4</f>
        <v>44</v>
      </c>
      <c r="EF51" s="152">
        <f t="shared" si="31"/>
        <v>0</v>
      </c>
      <c r="EG51" s="132"/>
      <c r="EH51" s="21"/>
      <c r="EI51" s="132"/>
      <c r="EJ51" s="21"/>
      <c r="EK51" s="131"/>
      <c r="EL51" s="21"/>
      <c r="EM51" s="131"/>
      <c r="EN51" s="97"/>
      <c r="EO51" s="152">
        <f>EQ51</f>
        <v>0</v>
      </c>
      <c r="EP51" s="29"/>
      <c r="EQ51" s="21"/>
      <c r="ER51" s="107">
        <v>7</v>
      </c>
      <c r="ES51" s="34" t="s">
        <v>27</v>
      </c>
    </row>
    <row r="52" spans="1:149" ht="15" customHeight="1" x14ac:dyDescent="0.35">
      <c r="A52" s="66">
        <f t="shared" si="23"/>
        <v>44</v>
      </c>
      <c r="B52" s="67">
        <v>7036</v>
      </c>
      <c r="C52" s="2" t="s">
        <v>101</v>
      </c>
      <c r="D52" s="68">
        <v>2008</v>
      </c>
      <c r="E52" s="69">
        <f t="shared" si="24"/>
        <v>68.400000000000006</v>
      </c>
      <c r="F52" s="70">
        <f>H52</f>
        <v>0</v>
      </c>
      <c r="G52" s="16"/>
      <c r="H52" s="17"/>
      <c r="I52" s="18"/>
      <c r="J52" s="17"/>
      <c r="K52" s="17"/>
      <c r="L52" s="19"/>
      <c r="M52" s="70">
        <f t="shared" si="16"/>
        <v>0</v>
      </c>
      <c r="N52" s="16"/>
      <c r="O52" s="17"/>
      <c r="P52" s="18"/>
      <c r="Q52" s="17"/>
      <c r="R52" s="17"/>
      <c r="S52" s="46"/>
      <c r="T52" s="70">
        <f>X52</f>
        <v>0</v>
      </c>
      <c r="U52" s="16"/>
      <c r="V52" s="17"/>
      <c r="W52" s="18"/>
      <c r="X52" s="17"/>
      <c r="Y52" s="18"/>
      <c r="Z52" s="46"/>
      <c r="AA52" s="73">
        <f t="shared" ref="AA52:AA62" si="33">AC52+AE52+AG52+AI52+AK52+AM52</f>
        <v>0</v>
      </c>
      <c r="AB52" s="20"/>
      <c r="AC52" s="21"/>
      <c r="AD52" s="29"/>
      <c r="AE52" s="21"/>
      <c r="AF52" s="29"/>
      <c r="AG52" s="21"/>
      <c r="AH52" s="77"/>
      <c r="AI52" s="26"/>
      <c r="AJ52" s="77"/>
      <c r="AK52" s="26"/>
      <c r="AL52" s="36"/>
      <c r="AM52" s="53"/>
      <c r="AN52" s="73">
        <f t="shared" si="29"/>
        <v>0</v>
      </c>
      <c r="AO52" s="36"/>
      <c r="AP52" s="26"/>
      <c r="AQ52" s="36"/>
      <c r="AR52" s="26"/>
      <c r="AS52" s="36"/>
      <c r="AT52" s="26"/>
      <c r="AU52" s="36"/>
      <c r="AV52" s="53"/>
      <c r="AW52" s="74">
        <f>BA52+BC52+BE52</f>
        <v>0</v>
      </c>
      <c r="AX52" s="114"/>
      <c r="AY52" s="21"/>
      <c r="AZ52" s="114"/>
      <c r="BA52" s="21"/>
      <c r="BB52" s="37"/>
      <c r="BC52" s="21"/>
      <c r="BD52" s="114"/>
      <c r="BE52" s="97"/>
      <c r="BF52" s="74">
        <f t="shared" si="30"/>
        <v>0</v>
      </c>
      <c r="BG52" s="138"/>
      <c r="BH52" s="21"/>
      <c r="BI52" s="114"/>
      <c r="BJ52" s="21"/>
      <c r="BK52" s="77"/>
      <c r="BL52" s="26"/>
      <c r="BM52" s="41"/>
      <c r="BN52" s="53"/>
      <c r="BO52" s="77"/>
      <c r="BP52" s="53"/>
      <c r="BQ52" s="74">
        <f t="shared" si="21"/>
        <v>0</v>
      </c>
      <c r="BR52" s="78"/>
      <c r="BS52" s="21"/>
      <c r="BT52" s="78"/>
      <c r="BU52" s="97"/>
      <c r="BV52" s="74">
        <f t="shared" si="32"/>
        <v>0</v>
      </c>
      <c r="BW52" s="78"/>
      <c r="BX52" s="21"/>
      <c r="BY52" s="78"/>
      <c r="BZ52" s="21"/>
      <c r="CA52" s="78"/>
      <c r="CB52" s="21"/>
      <c r="CC52" s="106"/>
      <c r="CD52" s="21"/>
      <c r="CE52" s="78"/>
      <c r="CF52" s="21"/>
      <c r="CG52" s="106"/>
      <c r="CH52" s="21"/>
      <c r="CI52" s="78"/>
      <c r="CJ52" s="21"/>
      <c r="CK52" s="106"/>
      <c r="CL52" s="21"/>
      <c r="CM52" s="78"/>
      <c r="CN52" s="21"/>
      <c r="CO52" s="74">
        <f t="shared" si="26"/>
        <v>0</v>
      </c>
      <c r="CP52" s="78"/>
      <c r="CQ52" s="21"/>
      <c r="CR52" s="106"/>
      <c r="CS52" s="97"/>
      <c r="CT52" s="74">
        <f t="shared" ref="CT52:CT83" si="34">CV52+CX52+CZ52+DB52+DD52+DF52</f>
        <v>0</v>
      </c>
      <c r="CU52" s="93"/>
      <c r="CV52" s="21"/>
      <c r="CW52" s="93"/>
      <c r="CX52" s="21"/>
      <c r="CY52" s="93"/>
      <c r="CZ52" s="21"/>
      <c r="DA52" s="106"/>
      <c r="DB52" s="21"/>
      <c r="DC52" s="93"/>
      <c r="DD52" s="21"/>
      <c r="DE52" s="106"/>
      <c r="DF52" s="97"/>
      <c r="DG52" s="74">
        <f t="shared" si="27"/>
        <v>68.400000000000006</v>
      </c>
      <c r="DH52" s="129">
        <v>6</v>
      </c>
      <c r="DI52" s="25">
        <f>16*0.6*1.5</f>
        <v>14.399999999999999</v>
      </c>
      <c r="DJ52" s="114"/>
      <c r="DK52" s="21"/>
      <c r="DL52" s="119"/>
      <c r="DM52" s="21"/>
      <c r="DN52" s="137">
        <v>3</v>
      </c>
      <c r="DO52" s="57">
        <f>60*0.6*1.5</f>
        <v>54</v>
      </c>
      <c r="DP52" s="74">
        <f t="shared" si="28"/>
        <v>0</v>
      </c>
      <c r="DQ52" s="114"/>
      <c r="DR52" s="21"/>
      <c r="DS52" s="119"/>
      <c r="DT52" s="21"/>
      <c r="DU52" s="131"/>
      <c r="DV52" s="97"/>
      <c r="DW52" s="74">
        <f>DY52+EA52+EC52+EE52</f>
        <v>0</v>
      </c>
      <c r="DX52" s="120"/>
      <c r="DY52" s="21"/>
      <c r="DZ52" s="120"/>
      <c r="EA52" s="21"/>
      <c r="EB52" s="121"/>
      <c r="EC52" s="21"/>
      <c r="ED52" s="121"/>
      <c r="EE52" s="97"/>
      <c r="EF52" s="74">
        <f t="shared" si="31"/>
        <v>0</v>
      </c>
      <c r="EG52" s="132"/>
      <c r="EH52" s="21"/>
      <c r="EI52" s="132"/>
      <c r="EJ52" s="21"/>
      <c r="EK52" s="131"/>
      <c r="EL52" s="21"/>
      <c r="EM52" s="131"/>
      <c r="EN52" s="97"/>
      <c r="EO52" s="74">
        <f t="shared" ref="EO52:EO67" si="35">EQ52+ES52</f>
        <v>0</v>
      </c>
      <c r="EP52" s="29"/>
      <c r="EQ52" s="21"/>
      <c r="ER52" s="131"/>
      <c r="ES52" s="104"/>
    </row>
    <row r="53" spans="1:149" ht="15" customHeight="1" x14ac:dyDescent="0.35">
      <c r="A53" s="144">
        <f t="shared" si="23"/>
        <v>45</v>
      </c>
      <c r="B53" s="145">
        <v>6115</v>
      </c>
      <c r="C53" s="146" t="s">
        <v>92</v>
      </c>
      <c r="D53" s="147">
        <v>2007</v>
      </c>
      <c r="E53" s="148">
        <f t="shared" si="24"/>
        <v>67.900000000000006</v>
      </c>
      <c r="F53" s="154">
        <f>H53+J53+L53</f>
        <v>0</v>
      </c>
      <c r="G53" s="16"/>
      <c r="H53" s="17"/>
      <c r="I53" s="18"/>
      <c r="J53" s="17"/>
      <c r="K53" s="17"/>
      <c r="L53" s="19"/>
      <c r="M53" s="154">
        <f t="shared" si="16"/>
        <v>0</v>
      </c>
      <c r="N53" s="16"/>
      <c r="O53" s="17"/>
      <c r="P53" s="18"/>
      <c r="Q53" s="17"/>
      <c r="R53" s="17"/>
      <c r="S53" s="46"/>
      <c r="T53" s="154">
        <f>V53+X53+Z53</f>
        <v>6.4</v>
      </c>
      <c r="U53" s="16">
        <v>6</v>
      </c>
      <c r="V53" s="17">
        <f>16*0.4</f>
        <v>6.4</v>
      </c>
      <c r="W53" s="18"/>
      <c r="X53" s="17"/>
      <c r="Y53" s="18"/>
      <c r="Z53" s="46"/>
      <c r="AA53" s="149">
        <f t="shared" si="33"/>
        <v>0</v>
      </c>
      <c r="AB53" s="20"/>
      <c r="AC53" s="21"/>
      <c r="AD53" s="29"/>
      <c r="AE53" s="21"/>
      <c r="AF53" s="29"/>
      <c r="AG53" s="21"/>
      <c r="AH53" s="138"/>
      <c r="AI53" s="26"/>
      <c r="AJ53" s="118"/>
      <c r="AK53" s="26"/>
      <c r="AL53" s="36"/>
      <c r="AM53" s="53"/>
      <c r="AN53" s="149">
        <f t="shared" si="29"/>
        <v>0</v>
      </c>
      <c r="AO53" s="36"/>
      <c r="AP53" s="26"/>
      <c r="AQ53" s="138"/>
      <c r="AR53" s="26"/>
      <c r="AS53" s="138"/>
      <c r="AT53" s="26"/>
      <c r="AU53" s="138"/>
      <c r="AV53" s="53"/>
      <c r="AW53" s="152">
        <f>AY53+BA53+BC53+BE53</f>
        <v>0</v>
      </c>
      <c r="AX53" s="138"/>
      <c r="AY53" s="26"/>
      <c r="AZ53" s="138"/>
      <c r="BA53" s="26"/>
      <c r="BB53" s="132"/>
      <c r="BC53" s="21"/>
      <c r="BD53" s="138"/>
      <c r="BE53" s="53"/>
      <c r="BF53" s="152">
        <f t="shared" si="30"/>
        <v>0</v>
      </c>
      <c r="BG53" s="138"/>
      <c r="BH53" s="26"/>
      <c r="BI53" s="138"/>
      <c r="BJ53" s="26"/>
      <c r="BK53" s="118"/>
      <c r="BL53" s="26"/>
      <c r="BM53" s="138"/>
      <c r="BN53" s="53"/>
      <c r="BO53" s="118"/>
      <c r="BP53" s="53"/>
      <c r="BQ53" s="152">
        <f t="shared" si="21"/>
        <v>0</v>
      </c>
      <c r="BR53" s="78"/>
      <c r="BS53" s="21"/>
      <c r="BT53" s="78"/>
      <c r="BU53" s="97"/>
      <c r="BV53" s="152">
        <f t="shared" si="32"/>
        <v>0</v>
      </c>
      <c r="BW53" s="114"/>
      <c r="BX53" s="21"/>
      <c r="BY53" s="114"/>
      <c r="BZ53" s="21"/>
      <c r="CA53" s="78"/>
      <c r="CB53" s="21"/>
      <c r="CC53" s="106"/>
      <c r="CD53" s="21"/>
      <c r="CE53" s="78"/>
      <c r="CF53" s="21"/>
      <c r="CG53" s="119"/>
      <c r="CH53" s="21"/>
      <c r="CI53" s="78"/>
      <c r="CJ53" s="21"/>
      <c r="CK53" s="106"/>
      <c r="CL53" s="21"/>
      <c r="CM53" s="114"/>
      <c r="CN53" s="21"/>
      <c r="CO53" s="152">
        <f t="shared" si="26"/>
        <v>0</v>
      </c>
      <c r="CP53" s="78"/>
      <c r="CQ53" s="21"/>
      <c r="CR53" s="106"/>
      <c r="CS53" s="97"/>
      <c r="CT53" s="152">
        <f t="shared" si="34"/>
        <v>0</v>
      </c>
      <c r="CU53" s="93"/>
      <c r="CV53" s="21"/>
      <c r="CW53" s="93"/>
      <c r="CX53" s="21"/>
      <c r="CY53" s="93"/>
      <c r="CZ53" s="21"/>
      <c r="DA53" s="106"/>
      <c r="DB53" s="21"/>
      <c r="DC53" s="93"/>
      <c r="DD53" s="21"/>
      <c r="DE53" s="106"/>
      <c r="DF53" s="97"/>
      <c r="DG53" s="152">
        <f t="shared" si="27"/>
        <v>56.7</v>
      </c>
      <c r="DH53" s="129">
        <v>5</v>
      </c>
      <c r="DI53" s="25">
        <f>23*0.6*1.5</f>
        <v>20.7</v>
      </c>
      <c r="DJ53" s="114">
        <v>3</v>
      </c>
      <c r="DK53" s="21">
        <f>60*0.6</f>
        <v>36</v>
      </c>
      <c r="DL53" s="119"/>
      <c r="DM53" s="21"/>
      <c r="DN53" s="119"/>
      <c r="DO53" s="97"/>
      <c r="DP53" s="152">
        <f t="shared" si="28"/>
        <v>0</v>
      </c>
      <c r="DQ53" s="114"/>
      <c r="DR53" s="21"/>
      <c r="DS53" s="119"/>
      <c r="DT53" s="21"/>
      <c r="DU53" s="131"/>
      <c r="DV53" s="97"/>
      <c r="DW53" s="152">
        <f>DY53+EA53+EC53+EE53</f>
        <v>4.8000000000000007</v>
      </c>
      <c r="DX53" s="120">
        <v>7</v>
      </c>
      <c r="DY53" s="21">
        <f>12*0.4</f>
        <v>4.8000000000000007</v>
      </c>
      <c r="DZ53" s="132"/>
      <c r="EA53" s="21"/>
      <c r="EB53" s="121"/>
      <c r="EC53" s="21"/>
      <c r="ED53" s="131"/>
      <c r="EE53" s="97"/>
      <c r="EF53" s="152">
        <f t="shared" si="31"/>
        <v>0</v>
      </c>
      <c r="EG53" s="132"/>
      <c r="EH53" s="21"/>
      <c r="EI53" s="132"/>
      <c r="EJ53" s="21"/>
      <c r="EK53" s="131"/>
      <c r="EL53" s="21"/>
      <c r="EM53" s="131"/>
      <c r="EN53" s="97"/>
      <c r="EO53" s="152">
        <f t="shared" si="35"/>
        <v>0</v>
      </c>
      <c r="EP53" s="29"/>
      <c r="EQ53" s="21"/>
      <c r="ER53" s="131"/>
      <c r="ES53" s="104"/>
    </row>
    <row r="54" spans="1:149" ht="15" customHeight="1" x14ac:dyDescent="0.35">
      <c r="A54" s="66">
        <f t="shared" si="23"/>
        <v>46</v>
      </c>
      <c r="B54" s="67">
        <v>6454</v>
      </c>
      <c r="C54" s="2" t="s">
        <v>108</v>
      </c>
      <c r="D54" s="68">
        <v>2007</v>
      </c>
      <c r="E54" s="69">
        <f t="shared" si="24"/>
        <v>65.900000000000006</v>
      </c>
      <c r="F54" s="70">
        <f>H54</f>
        <v>0</v>
      </c>
      <c r="G54" s="16"/>
      <c r="H54" s="17"/>
      <c r="I54" s="18"/>
      <c r="J54" s="17"/>
      <c r="K54" s="17"/>
      <c r="L54" s="19"/>
      <c r="M54" s="70">
        <f t="shared" si="16"/>
        <v>0</v>
      </c>
      <c r="N54" s="16"/>
      <c r="O54" s="17"/>
      <c r="P54" s="18"/>
      <c r="Q54" s="17"/>
      <c r="R54" s="17"/>
      <c r="S54" s="46"/>
      <c r="T54" s="70">
        <f>X54</f>
        <v>0</v>
      </c>
      <c r="U54" s="16"/>
      <c r="V54" s="17"/>
      <c r="W54" s="18"/>
      <c r="X54" s="17"/>
      <c r="Y54" s="18"/>
      <c r="Z54" s="46"/>
      <c r="AA54" s="73">
        <f t="shared" si="33"/>
        <v>0</v>
      </c>
      <c r="AB54" s="20"/>
      <c r="AC54" s="21"/>
      <c r="AD54" s="29"/>
      <c r="AE54" s="21"/>
      <c r="AF54" s="29"/>
      <c r="AG54" s="21"/>
      <c r="AH54" s="138"/>
      <c r="AI54" s="26"/>
      <c r="AJ54" s="118"/>
      <c r="AK54" s="26"/>
      <c r="AL54" s="41"/>
      <c r="AM54" s="53"/>
      <c r="AN54" s="73">
        <f t="shared" si="29"/>
        <v>0</v>
      </c>
      <c r="AO54" s="36"/>
      <c r="AP54" s="26"/>
      <c r="AQ54" s="138"/>
      <c r="AR54" s="26"/>
      <c r="AS54" s="138"/>
      <c r="AT54" s="26"/>
      <c r="AU54" s="138"/>
      <c r="AV54" s="53"/>
      <c r="AW54" s="74">
        <f>BA54+BC54+BE54</f>
        <v>0</v>
      </c>
      <c r="AX54" s="132"/>
      <c r="AY54" s="21"/>
      <c r="AZ54" s="132"/>
      <c r="BA54" s="21"/>
      <c r="BB54" s="132"/>
      <c r="BC54" s="21"/>
      <c r="BD54" s="132"/>
      <c r="BE54" s="97"/>
      <c r="BF54" s="74">
        <f t="shared" si="30"/>
        <v>0</v>
      </c>
      <c r="BG54" s="41"/>
      <c r="BH54" s="21"/>
      <c r="BI54" s="132"/>
      <c r="BJ54" s="21"/>
      <c r="BK54" s="41"/>
      <c r="BL54" s="26"/>
      <c r="BM54" s="138"/>
      <c r="BN54" s="53"/>
      <c r="BO54" s="41"/>
      <c r="BP54" s="53"/>
      <c r="BQ54" s="74">
        <f t="shared" si="21"/>
        <v>0</v>
      </c>
      <c r="BR54" s="78"/>
      <c r="BS54" s="21"/>
      <c r="BT54" s="78"/>
      <c r="BU54" s="97"/>
      <c r="BV54" s="74">
        <f t="shared" si="32"/>
        <v>0</v>
      </c>
      <c r="BW54" s="78"/>
      <c r="BX54" s="21"/>
      <c r="BY54" s="78"/>
      <c r="BZ54" s="21"/>
      <c r="CA54" s="78"/>
      <c r="CB54" s="21"/>
      <c r="CC54" s="106"/>
      <c r="CD54" s="21"/>
      <c r="CE54" s="78"/>
      <c r="CF54" s="21"/>
      <c r="CG54" s="119"/>
      <c r="CH54" s="21"/>
      <c r="CI54" s="78"/>
      <c r="CJ54" s="21"/>
      <c r="CK54" s="106"/>
      <c r="CL54" s="21"/>
      <c r="CM54" s="78"/>
      <c r="CN54" s="21"/>
      <c r="CO54" s="74">
        <f t="shared" si="26"/>
        <v>0</v>
      </c>
      <c r="CP54" s="78"/>
      <c r="CQ54" s="21"/>
      <c r="CR54" s="106"/>
      <c r="CS54" s="97"/>
      <c r="CT54" s="74">
        <f t="shared" si="34"/>
        <v>0</v>
      </c>
      <c r="CU54" s="93"/>
      <c r="CV54" s="21"/>
      <c r="CW54" s="93"/>
      <c r="CX54" s="21"/>
      <c r="CY54" s="93"/>
      <c r="CZ54" s="21"/>
      <c r="DA54" s="106"/>
      <c r="DB54" s="21"/>
      <c r="DC54" s="93"/>
      <c r="DD54" s="21"/>
      <c r="DE54" s="106"/>
      <c r="DF54" s="97"/>
      <c r="DG54" s="74">
        <f t="shared" si="27"/>
        <v>56.7</v>
      </c>
      <c r="DH54" s="114"/>
      <c r="DI54" s="21"/>
      <c r="DJ54" s="114"/>
      <c r="DK54" s="21"/>
      <c r="DL54" s="119">
        <v>3</v>
      </c>
      <c r="DM54" s="21">
        <f>60*0.6</f>
        <v>36</v>
      </c>
      <c r="DN54" s="137">
        <v>5</v>
      </c>
      <c r="DO54" s="57">
        <f>23*0.6*1.5</f>
        <v>20.7</v>
      </c>
      <c r="DP54" s="74">
        <f t="shared" si="28"/>
        <v>0</v>
      </c>
      <c r="DQ54" s="114"/>
      <c r="DR54" s="21"/>
      <c r="DS54" s="119"/>
      <c r="DT54" s="21"/>
      <c r="DU54" s="119"/>
      <c r="DV54" s="97"/>
      <c r="DW54" s="74">
        <f>DY54+EA54+EE54</f>
        <v>9.2000000000000011</v>
      </c>
      <c r="DX54" s="120"/>
      <c r="DY54" s="21"/>
      <c r="DZ54" s="132"/>
      <c r="EA54" s="21"/>
      <c r="EB54" s="107">
        <v>4</v>
      </c>
      <c r="EC54" s="22" t="s">
        <v>27</v>
      </c>
      <c r="ED54" s="131">
        <v>5</v>
      </c>
      <c r="EE54" s="97">
        <f>23*0.4</f>
        <v>9.2000000000000011</v>
      </c>
      <c r="EF54" s="74">
        <f t="shared" si="31"/>
        <v>0</v>
      </c>
      <c r="EG54" s="132"/>
      <c r="EH54" s="21"/>
      <c r="EI54" s="132"/>
      <c r="EJ54" s="21"/>
      <c r="EK54" s="131"/>
      <c r="EL54" s="21"/>
      <c r="EM54" s="131"/>
      <c r="EN54" s="97"/>
      <c r="EO54" s="74">
        <f t="shared" si="35"/>
        <v>0</v>
      </c>
      <c r="EP54" s="29"/>
      <c r="EQ54" s="21"/>
      <c r="ER54" s="131"/>
      <c r="ES54" s="104"/>
    </row>
    <row r="55" spans="1:149" ht="15" customHeight="1" x14ac:dyDescent="0.35">
      <c r="A55" s="144">
        <f t="shared" si="23"/>
        <v>47</v>
      </c>
      <c r="B55" s="145">
        <v>7030</v>
      </c>
      <c r="C55" s="146" t="s">
        <v>128</v>
      </c>
      <c r="D55" s="147">
        <v>2010</v>
      </c>
      <c r="E55" s="148">
        <f t="shared" si="24"/>
        <v>63</v>
      </c>
      <c r="F55" s="154">
        <f>H55</f>
        <v>0</v>
      </c>
      <c r="G55" s="16"/>
      <c r="H55" s="17"/>
      <c r="I55" s="18"/>
      <c r="J55" s="17"/>
      <c r="K55" s="17"/>
      <c r="L55" s="19"/>
      <c r="M55" s="154">
        <f t="shared" ref="M55:M86" si="36">O55+Q55</f>
        <v>0</v>
      </c>
      <c r="N55" s="16"/>
      <c r="O55" s="17"/>
      <c r="P55" s="18"/>
      <c r="Q55" s="17"/>
      <c r="R55" s="17"/>
      <c r="S55" s="46"/>
      <c r="T55" s="154">
        <f>X55</f>
        <v>0</v>
      </c>
      <c r="U55" s="16"/>
      <c r="V55" s="17"/>
      <c r="W55" s="18"/>
      <c r="X55" s="17"/>
      <c r="Y55" s="18"/>
      <c r="Z55" s="46"/>
      <c r="AA55" s="149">
        <f t="shared" si="33"/>
        <v>0</v>
      </c>
      <c r="AB55" s="20"/>
      <c r="AC55" s="21"/>
      <c r="AD55" s="29"/>
      <c r="AE55" s="21"/>
      <c r="AF55" s="29"/>
      <c r="AG55" s="21"/>
      <c r="AH55" s="138"/>
      <c r="AI55" s="26"/>
      <c r="AJ55" s="36"/>
      <c r="AK55" s="26"/>
      <c r="AL55" s="138"/>
      <c r="AM55" s="53"/>
      <c r="AN55" s="149">
        <f t="shared" si="29"/>
        <v>0</v>
      </c>
      <c r="AO55" s="36"/>
      <c r="AP55" s="26"/>
      <c r="AQ55" s="118"/>
      <c r="AR55" s="26"/>
      <c r="AS55" s="36"/>
      <c r="AT55" s="26"/>
      <c r="AU55" s="36"/>
      <c r="AV55" s="53"/>
      <c r="AW55" s="152">
        <f>BA55+BC55+BE55</f>
        <v>0</v>
      </c>
      <c r="AX55" s="132"/>
      <c r="AY55" s="21"/>
      <c r="AZ55" s="132"/>
      <c r="BA55" s="21"/>
      <c r="BB55" s="132"/>
      <c r="BC55" s="21"/>
      <c r="BD55" s="132"/>
      <c r="BE55" s="97"/>
      <c r="BF55" s="152">
        <f t="shared" si="30"/>
        <v>0</v>
      </c>
      <c r="BG55" s="132"/>
      <c r="BH55" s="21"/>
      <c r="BI55" s="132"/>
      <c r="BJ55" s="21"/>
      <c r="BK55" s="41"/>
      <c r="BL55" s="26"/>
      <c r="BM55" s="41"/>
      <c r="BN55" s="53"/>
      <c r="BO55" s="41"/>
      <c r="BP55" s="53"/>
      <c r="BQ55" s="152">
        <f t="shared" si="21"/>
        <v>0</v>
      </c>
      <c r="BR55" s="78"/>
      <c r="BS55" s="21"/>
      <c r="BT55" s="78"/>
      <c r="BU55" s="97"/>
      <c r="BV55" s="152">
        <f t="shared" si="32"/>
        <v>0</v>
      </c>
      <c r="BW55" s="114"/>
      <c r="BX55" s="21"/>
      <c r="BY55" s="78"/>
      <c r="BZ55" s="21"/>
      <c r="CA55" s="78"/>
      <c r="CB55" s="21"/>
      <c r="CC55" s="106"/>
      <c r="CD55" s="21"/>
      <c r="CE55" s="78"/>
      <c r="CF55" s="21"/>
      <c r="CG55" s="119"/>
      <c r="CH55" s="21"/>
      <c r="CI55" s="78"/>
      <c r="CJ55" s="21"/>
      <c r="CK55" s="106"/>
      <c r="CL55" s="21"/>
      <c r="CM55" s="78"/>
      <c r="CN55" s="21"/>
      <c r="CO55" s="152">
        <f t="shared" si="26"/>
        <v>0</v>
      </c>
      <c r="CP55" s="78"/>
      <c r="CQ55" s="21"/>
      <c r="CR55" s="106"/>
      <c r="CS55" s="97"/>
      <c r="CT55" s="152">
        <f t="shared" si="34"/>
        <v>0</v>
      </c>
      <c r="CU55" s="93"/>
      <c r="CV55" s="21"/>
      <c r="CW55" s="93"/>
      <c r="CX55" s="21"/>
      <c r="CY55" s="93"/>
      <c r="CZ55" s="21"/>
      <c r="DA55" s="119"/>
      <c r="DB55" s="21"/>
      <c r="DC55" s="93"/>
      <c r="DD55" s="21"/>
      <c r="DE55" s="119"/>
      <c r="DF55" s="97"/>
      <c r="DG55" s="152">
        <f t="shared" si="27"/>
        <v>0</v>
      </c>
      <c r="DH55" s="114"/>
      <c r="DI55" s="21"/>
      <c r="DJ55" s="114"/>
      <c r="DK55" s="21"/>
      <c r="DL55" s="119"/>
      <c r="DM55" s="21"/>
      <c r="DN55" s="119"/>
      <c r="DO55" s="97"/>
      <c r="DP55" s="152">
        <f t="shared" si="28"/>
        <v>63</v>
      </c>
      <c r="DQ55" s="129">
        <v>4</v>
      </c>
      <c r="DR55" s="25">
        <f>30*0.3*1.5</f>
        <v>13.5</v>
      </c>
      <c r="DS55" s="119"/>
      <c r="DT55" s="21"/>
      <c r="DU55" s="137">
        <v>1</v>
      </c>
      <c r="DV55" s="57">
        <f>110*0.3*1.5</f>
        <v>49.5</v>
      </c>
      <c r="DW55" s="152">
        <f>DY55+EA55+EC55+EE55</f>
        <v>0</v>
      </c>
      <c r="DX55" s="120"/>
      <c r="DY55" s="21"/>
      <c r="DZ55" s="132"/>
      <c r="EA55" s="21"/>
      <c r="EB55" s="121"/>
      <c r="EC55" s="21"/>
      <c r="ED55" s="131"/>
      <c r="EE55" s="97"/>
      <c r="EF55" s="152">
        <f t="shared" si="31"/>
        <v>0</v>
      </c>
      <c r="EG55" s="132"/>
      <c r="EH55" s="21"/>
      <c r="EI55" s="132"/>
      <c r="EJ55" s="21"/>
      <c r="EK55" s="131"/>
      <c r="EL55" s="21"/>
      <c r="EM55" s="131"/>
      <c r="EN55" s="97"/>
      <c r="EO55" s="152">
        <f t="shared" si="35"/>
        <v>0</v>
      </c>
      <c r="EP55" s="29"/>
      <c r="EQ55" s="21"/>
      <c r="ER55" s="131"/>
      <c r="ES55" s="104"/>
    </row>
    <row r="56" spans="1:149" ht="15" customHeight="1" x14ac:dyDescent="0.35">
      <c r="A56" s="66">
        <f t="shared" si="23"/>
        <v>48</v>
      </c>
      <c r="B56" s="67">
        <v>3</v>
      </c>
      <c r="C56" s="2" t="s">
        <v>82</v>
      </c>
      <c r="D56" s="68">
        <v>1994</v>
      </c>
      <c r="E56" s="69">
        <f t="shared" si="24"/>
        <v>60</v>
      </c>
      <c r="F56" s="70">
        <f>H56+J56+L56</f>
        <v>0</v>
      </c>
      <c r="G56" s="16"/>
      <c r="H56" s="17"/>
      <c r="I56" s="18"/>
      <c r="J56" s="17"/>
      <c r="K56" s="17"/>
      <c r="L56" s="19"/>
      <c r="M56" s="70">
        <f t="shared" si="36"/>
        <v>0</v>
      </c>
      <c r="N56" s="16"/>
      <c r="O56" s="17"/>
      <c r="P56" s="18"/>
      <c r="Q56" s="17"/>
      <c r="R56" s="17"/>
      <c r="S56" s="46"/>
      <c r="T56" s="70">
        <f>V56+X56+Z56</f>
        <v>0</v>
      </c>
      <c r="U56" s="16"/>
      <c r="V56" s="17"/>
      <c r="W56" s="18"/>
      <c r="X56" s="17"/>
      <c r="Y56" s="18"/>
      <c r="Z56" s="46"/>
      <c r="AA56" s="73">
        <f t="shared" si="33"/>
        <v>0</v>
      </c>
      <c r="AB56" s="20"/>
      <c r="AC56" s="21"/>
      <c r="AD56" s="29"/>
      <c r="AE56" s="21"/>
      <c r="AF56" s="29"/>
      <c r="AG56" s="21"/>
      <c r="AH56" s="138"/>
      <c r="AI56" s="26"/>
      <c r="AJ56" s="36"/>
      <c r="AK56" s="26"/>
      <c r="AL56" s="138"/>
      <c r="AM56" s="53"/>
      <c r="AN56" s="73">
        <f t="shared" si="29"/>
        <v>0</v>
      </c>
      <c r="AO56" s="36"/>
      <c r="AP56" s="26"/>
      <c r="AQ56" s="36"/>
      <c r="AR56" s="26"/>
      <c r="AS56" s="138"/>
      <c r="AT56" s="26"/>
      <c r="AU56" s="138"/>
      <c r="AV56" s="53"/>
      <c r="AW56" s="74">
        <f>AY56+BA56+BC56+BE56</f>
        <v>0</v>
      </c>
      <c r="AX56" s="118"/>
      <c r="AY56" s="26"/>
      <c r="AZ56" s="118"/>
      <c r="BA56" s="26"/>
      <c r="BB56" s="138"/>
      <c r="BC56" s="26"/>
      <c r="BD56" s="35"/>
      <c r="BE56" s="61"/>
      <c r="BF56" s="74">
        <f t="shared" si="30"/>
        <v>60</v>
      </c>
      <c r="BG56" s="41"/>
      <c r="BH56" s="26"/>
      <c r="BI56" s="132"/>
      <c r="BJ56" s="21"/>
      <c r="BK56" s="41"/>
      <c r="BL56" s="26"/>
      <c r="BM56" s="41">
        <v>3</v>
      </c>
      <c r="BN56" s="53">
        <f>60</f>
        <v>60</v>
      </c>
      <c r="BO56" s="138"/>
      <c r="BP56" s="53"/>
      <c r="BQ56" s="74">
        <f t="shared" si="21"/>
        <v>0</v>
      </c>
      <c r="BR56" s="78"/>
      <c r="BS56" s="21"/>
      <c r="BT56" s="78"/>
      <c r="BU56" s="97"/>
      <c r="BV56" s="74">
        <f t="shared" si="32"/>
        <v>0</v>
      </c>
      <c r="BW56" s="78"/>
      <c r="BX56" s="21"/>
      <c r="BY56" s="78"/>
      <c r="BZ56" s="21"/>
      <c r="CA56" s="78"/>
      <c r="CB56" s="21"/>
      <c r="CC56" s="106"/>
      <c r="CD56" s="21"/>
      <c r="CE56" s="78"/>
      <c r="CF56" s="21"/>
      <c r="CG56" s="106"/>
      <c r="CH56" s="21"/>
      <c r="CI56" s="78"/>
      <c r="CJ56" s="21"/>
      <c r="CK56" s="106"/>
      <c r="CL56" s="21"/>
      <c r="CM56" s="78"/>
      <c r="CN56" s="21"/>
      <c r="CO56" s="74">
        <f t="shared" si="26"/>
        <v>0</v>
      </c>
      <c r="CP56" s="78"/>
      <c r="CQ56" s="21"/>
      <c r="CR56" s="106"/>
      <c r="CS56" s="97"/>
      <c r="CT56" s="74">
        <f t="shared" si="34"/>
        <v>0</v>
      </c>
      <c r="CU56" s="93"/>
      <c r="CV56" s="21"/>
      <c r="CW56" s="93"/>
      <c r="CX56" s="21"/>
      <c r="CY56" s="93"/>
      <c r="CZ56" s="21"/>
      <c r="DA56" s="106"/>
      <c r="DB56" s="29"/>
      <c r="DC56" s="93"/>
      <c r="DD56" s="21"/>
      <c r="DE56" s="106"/>
      <c r="DF56" s="97"/>
      <c r="DG56" s="74">
        <f t="shared" si="27"/>
        <v>0</v>
      </c>
      <c r="DH56" s="132"/>
      <c r="DI56" s="21"/>
      <c r="DJ56" s="114"/>
      <c r="DK56" s="21"/>
      <c r="DL56" s="119"/>
      <c r="DM56" s="21"/>
      <c r="DN56" s="119"/>
      <c r="DO56" s="97"/>
      <c r="DP56" s="74">
        <f t="shared" si="28"/>
        <v>0</v>
      </c>
      <c r="DQ56" s="114"/>
      <c r="DR56" s="21"/>
      <c r="DS56" s="119"/>
      <c r="DT56" s="21"/>
      <c r="DU56" s="119"/>
      <c r="DV56" s="97"/>
      <c r="DW56" s="74">
        <f>DY56+EA56+EC56+EE56</f>
        <v>0</v>
      </c>
      <c r="DX56" s="120"/>
      <c r="DY56" s="21"/>
      <c r="DZ56" s="120"/>
      <c r="EA56" s="21"/>
      <c r="EB56" s="121"/>
      <c r="EC56" s="21"/>
      <c r="ED56" s="121"/>
      <c r="EE56" s="97"/>
      <c r="EF56" s="74">
        <f t="shared" si="31"/>
        <v>0</v>
      </c>
      <c r="EG56" s="132"/>
      <c r="EH56" s="21"/>
      <c r="EI56" s="132"/>
      <c r="EJ56" s="21"/>
      <c r="EK56" s="131"/>
      <c r="EL56" s="21"/>
      <c r="EM56" s="131"/>
      <c r="EN56" s="97"/>
      <c r="EO56" s="74">
        <f t="shared" si="35"/>
        <v>0</v>
      </c>
      <c r="EP56" s="29"/>
      <c r="EQ56" s="21"/>
      <c r="ER56" s="131"/>
      <c r="ES56" s="104"/>
    </row>
    <row r="57" spans="1:149" ht="15" customHeight="1" x14ac:dyDescent="0.35">
      <c r="A57" s="144">
        <f t="shared" si="23"/>
        <v>49</v>
      </c>
      <c r="B57" s="145">
        <v>6597</v>
      </c>
      <c r="C57" s="146" t="s">
        <v>34</v>
      </c>
      <c r="D57" s="147">
        <v>2008</v>
      </c>
      <c r="E57" s="148">
        <f t="shared" si="24"/>
        <v>54</v>
      </c>
      <c r="F57" s="154">
        <f>H57+J57+L57</f>
        <v>0</v>
      </c>
      <c r="G57" s="16"/>
      <c r="H57" s="17"/>
      <c r="I57" s="18"/>
      <c r="J57" s="17"/>
      <c r="K57" s="17"/>
      <c r="L57" s="19"/>
      <c r="M57" s="154">
        <f t="shared" si="36"/>
        <v>0</v>
      </c>
      <c r="N57" s="16"/>
      <c r="O57" s="17"/>
      <c r="P57" s="18"/>
      <c r="Q57" s="17"/>
      <c r="R57" s="17"/>
      <c r="S57" s="46"/>
      <c r="T57" s="154">
        <f>V57+X57+Z57</f>
        <v>0</v>
      </c>
      <c r="U57" s="16"/>
      <c r="V57" s="17"/>
      <c r="W57" s="18"/>
      <c r="X57" s="17"/>
      <c r="Y57" s="18"/>
      <c r="Z57" s="46"/>
      <c r="AA57" s="149">
        <f t="shared" si="33"/>
        <v>0</v>
      </c>
      <c r="AB57" s="20"/>
      <c r="AC57" s="21"/>
      <c r="AD57" s="29"/>
      <c r="AE57" s="21"/>
      <c r="AF57" s="29"/>
      <c r="AG57" s="21"/>
      <c r="AH57" s="77"/>
      <c r="AI57" s="26"/>
      <c r="AJ57" s="36"/>
      <c r="AK57" s="26"/>
      <c r="AL57" s="41"/>
      <c r="AM57" s="53"/>
      <c r="AN57" s="149">
        <f>AP57+AR57+AV57</f>
        <v>0</v>
      </c>
      <c r="AO57" s="36"/>
      <c r="AP57" s="26"/>
      <c r="AQ57" s="41"/>
      <c r="AR57" s="26"/>
      <c r="AS57" s="36"/>
      <c r="AT57" s="26"/>
      <c r="AU57" s="41"/>
      <c r="AV57" s="53"/>
      <c r="AW57" s="152">
        <f>AY57+BA57+BC57</f>
        <v>0</v>
      </c>
      <c r="AX57" s="138"/>
      <c r="AY57" s="26"/>
      <c r="AZ57" s="138"/>
      <c r="BA57" s="26"/>
      <c r="BB57" s="114"/>
      <c r="BC57" s="29"/>
      <c r="BD57" s="28">
        <v>8</v>
      </c>
      <c r="BE57" s="55" t="s">
        <v>27</v>
      </c>
      <c r="BF57" s="152">
        <f t="shared" si="30"/>
        <v>0</v>
      </c>
      <c r="BG57" s="77"/>
      <c r="BH57" s="26"/>
      <c r="BI57" s="138"/>
      <c r="BJ57" s="26"/>
      <c r="BK57" s="41"/>
      <c r="BL57" s="26"/>
      <c r="BM57" s="41"/>
      <c r="BN57" s="53"/>
      <c r="BO57" s="41"/>
      <c r="BP57" s="53"/>
      <c r="BQ57" s="152">
        <f t="shared" si="21"/>
        <v>0</v>
      </c>
      <c r="BR57" s="78"/>
      <c r="BS57" s="21"/>
      <c r="BT57" s="78"/>
      <c r="BU57" s="97"/>
      <c r="BV57" s="152">
        <f t="shared" si="32"/>
        <v>0</v>
      </c>
      <c r="BW57" s="78"/>
      <c r="BX57" s="21"/>
      <c r="BY57" s="78"/>
      <c r="BZ57" s="29"/>
      <c r="CA57" s="78"/>
      <c r="CB57" s="21"/>
      <c r="CC57" s="106"/>
      <c r="CD57" s="21"/>
      <c r="CE57" s="78"/>
      <c r="CF57" s="21"/>
      <c r="CG57" s="106"/>
      <c r="CH57" s="21"/>
      <c r="CI57" s="78"/>
      <c r="CJ57" s="21"/>
      <c r="CK57" s="106"/>
      <c r="CL57" s="21"/>
      <c r="CM57" s="78"/>
      <c r="CN57" s="21"/>
      <c r="CO57" s="152">
        <f t="shared" si="26"/>
        <v>0</v>
      </c>
      <c r="CP57" s="78"/>
      <c r="CQ57" s="21"/>
      <c r="CR57" s="106"/>
      <c r="CS57" s="97"/>
      <c r="CT57" s="152">
        <f t="shared" si="34"/>
        <v>0</v>
      </c>
      <c r="CU57" s="93"/>
      <c r="CV57" s="21"/>
      <c r="CW57" s="93"/>
      <c r="CX57" s="21"/>
      <c r="CY57" s="93"/>
      <c r="CZ57" s="21"/>
      <c r="DA57" s="119"/>
      <c r="DB57" s="21"/>
      <c r="DC57" s="114"/>
      <c r="DD57" s="21"/>
      <c r="DE57" s="106"/>
      <c r="DF57" s="97"/>
      <c r="DG57" s="152">
        <f t="shared" si="27"/>
        <v>54</v>
      </c>
      <c r="DH57" s="132"/>
      <c r="DI57" s="21"/>
      <c r="DJ57" s="114"/>
      <c r="DK57" s="21"/>
      <c r="DL57" s="119"/>
      <c r="DM57" s="21"/>
      <c r="DN57" s="137">
        <v>3</v>
      </c>
      <c r="DO57" s="57">
        <f>60*0.6*1.5</f>
        <v>54</v>
      </c>
      <c r="DP57" s="152">
        <f t="shared" si="28"/>
        <v>0</v>
      </c>
      <c r="DQ57" s="114"/>
      <c r="DR57" s="21"/>
      <c r="DS57" s="119"/>
      <c r="DT57" s="21"/>
      <c r="DU57" s="119"/>
      <c r="DV57" s="97"/>
      <c r="DW57" s="152">
        <f>DY57+EA57+EC57+EE57</f>
        <v>0</v>
      </c>
      <c r="DX57" s="120"/>
      <c r="DY57" s="21"/>
      <c r="DZ57" s="120"/>
      <c r="EA57" s="21"/>
      <c r="EB57" s="121"/>
      <c r="EC57" s="21"/>
      <c r="ED57" s="121"/>
      <c r="EE57" s="97"/>
      <c r="EF57" s="152">
        <f t="shared" si="31"/>
        <v>0</v>
      </c>
      <c r="EG57" s="132"/>
      <c r="EH57" s="21"/>
      <c r="EI57" s="132"/>
      <c r="EJ57" s="21"/>
      <c r="EK57" s="131"/>
      <c r="EL57" s="21"/>
      <c r="EM57" s="131"/>
      <c r="EN57" s="97"/>
      <c r="EO57" s="152">
        <f t="shared" si="35"/>
        <v>0</v>
      </c>
      <c r="EP57" s="29"/>
      <c r="EQ57" s="21"/>
      <c r="ER57" s="131"/>
      <c r="ES57" s="104"/>
    </row>
    <row r="58" spans="1:149" ht="15" customHeight="1" x14ac:dyDescent="0.35">
      <c r="A58" s="66">
        <f t="shared" si="23"/>
        <v>50</v>
      </c>
      <c r="B58" s="67">
        <v>7029</v>
      </c>
      <c r="C58" s="2" t="s">
        <v>138</v>
      </c>
      <c r="D58" s="68">
        <v>2009</v>
      </c>
      <c r="E58" s="69">
        <f t="shared" si="24"/>
        <v>49.5</v>
      </c>
      <c r="F58" s="70">
        <f>H58</f>
        <v>0</v>
      </c>
      <c r="G58" s="16"/>
      <c r="H58" s="17"/>
      <c r="I58" s="18"/>
      <c r="J58" s="17"/>
      <c r="K58" s="17"/>
      <c r="L58" s="19"/>
      <c r="M58" s="70">
        <f t="shared" si="36"/>
        <v>0</v>
      </c>
      <c r="N58" s="16"/>
      <c r="O58" s="17"/>
      <c r="P58" s="18"/>
      <c r="Q58" s="17"/>
      <c r="R58" s="17"/>
      <c r="S58" s="46"/>
      <c r="T58" s="70">
        <f>X58</f>
        <v>0</v>
      </c>
      <c r="U58" s="16"/>
      <c r="V58" s="17"/>
      <c r="W58" s="18"/>
      <c r="X58" s="17"/>
      <c r="Y58" s="18"/>
      <c r="Z58" s="46"/>
      <c r="AA58" s="73">
        <f t="shared" si="33"/>
        <v>0</v>
      </c>
      <c r="AB58" s="20"/>
      <c r="AC58" s="21"/>
      <c r="AD58" s="29"/>
      <c r="AE58" s="21"/>
      <c r="AF58" s="29"/>
      <c r="AG58" s="21"/>
      <c r="AH58" s="118"/>
      <c r="AI58" s="26"/>
      <c r="AJ58" s="36"/>
      <c r="AK58" s="26"/>
      <c r="AL58" s="138"/>
      <c r="AM58" s="53"/>
      <c r="AN58" s="73">
        <f>AP58+AR58+AT58+AV58</f>
        <v>0</v>
      </c>
      <c r="AO58" s="36"/>
      <c r="AP58" s="26"/>
      <c r="AQ58" s="36"/>
      <c r="AR58" s="26"/>
      <c r="AS58" s="36"/>
      <c r="AT58" s="26"/>
      <c r="AU58" s="138"/>
      <c r="AV58" s="53"/>
      <c r="AW58" s="74">
        <f>BA58+BC58+BE58</f>
        <v>0</v>
      </c>
      <c r="AX58" s="132"/>
      <c r="AY58" s="21"/>
      <c r="AZ58" s="132"/>
      <c r="BA58" s="21"/>
      <c r="BB58" s="75"/>
      <c r="BC58" s="21"/>
      <c r="BD58" s="132"/>
      <c r="BE58" s="97"/>
      <c r="BF58" s="74">
        <f t="shared" si="30"/>
        <v>0</v>
      </c>
      <c r="BG58" s="132"/>
      <c r="BH58" s="21"/>
      <c r="BI58" s="132"/>
      <c r="BJ58" s="21"/>
      <c r="BK58" s="41"/>
      <c r="BL58" s="26"/>
      <c r="BM58" s="41"/>
      <c r="BN58" s="53"/>
      <c r="BO58" s="76"/>
      <c r="BP58" s="53"/>
      <c r="BQ58" s="74">
        <f t="shared" si="21"/>
        <v>0</v>
      </c>
      <c r="BR58" s="78"/>
      <c r="BS58" s="21"/>
      <c r="BT58" s="78"/>
      <c r="BU58" s="97"/>
      <c r="BV58" s="74">
        <f t="shared" si="32"/>
        <v>0</v>
      </c>
      <c r="BW58" s="78"/>
      <c r="BX58" s="21"/>
      <c r="BY58" s="114"/>
      <c r="BZ58" s="21"/>
      <c r="CA58" s="78"/>
      <c r="CB58" s="21"/>
      <c r="CC58" s="106"/>
      <c r="CD58" s="21"/>
      <c r="CE58" s="78"/>
      <c r="CF58" s="21"/>
      <c r="CG58" s="106"/>
      <c r="CH58" s="21"/>
      <c r="CI58" s="78"/>
      <c r="CJ58" s="21"/>
      <c r="CK58" s="106"/>
      <c r="CL58" s="21"/>
      <c r="CM58" s="78"/>
      <c r="CN58" s="21"/>
      <c r="CO58" s="74">
        <f t="shared" si="26"/>
        <v>0</v>
      </c>
      <c r="CP58" s="78"/>
      <c r="CQ58" s="21"/>
      <c r="CR58" s="106"/>
      <c r="CS58" s="97"/>
      <c r="CT58" s="74">
        <f t="shared" si="34"/>
        <v>0</v>
      </c>
      <c r="CU58" s="93"/>
      <c r="CV58" s="21"/>
      <c r="CW58" s="93"/>
      <c r="CX58" s="21"/>
      <c r="CY58" s="93"/>
      <c r="CZ58" s="21"/>
      <c r="DA58" s="106"/>
      <c r="DB58" s="21"/>
      <c r="DC58" s="93"/>
      <c r="DD58" s="21"/>
      <c r="DE58" s="106"/>
      <c r="DF58" s="97"/>
      <c r="DG58" s="74">
        <f t="shared" si="27"/>
        <v>0</v>
      </c>
      <c r="DH58" s="114"/>
      <c r="DI58" s="21"/>
      <c r="DJ58" s="114"/>
      <c r="DK58" s="21"/>
      <c r="DL58" s="119"/>
      <c r="DM58" s="21"/>
      <c r="DN58" s="119"/>
      <c r="DO58" s="97"/>
      <c r="DP58" s="74">
        <f t="shared" si="28"/>
        <v>49.5</v>
      </c>
      <c r="DQ58" s="132"/>
      <c r="DR58" s="21"/>
      <c r="DS58" s="119"/>
      <c r="DT58" s="21"/>
      <c r="DU58" s="137">
        <v>1</v>
      </c>
      <c r="DV58" s="57">
        <f>110*0.3*1.5</f>
        <v>49.5</v>
      </c>
      <c r="DW58" s="74">
        <f>DY58+EA58+EC58+EE58</f>
        <v>0</v>
      </c>
      <c r="DX58" s="120"/>
      <c r="DY58" s="21"/>
      <c r="DZ58" s="120"/>
      <c r="EA58" s="21"/>
      <c r="EB58" s="121"/>
      <c r="EC58" s="21"/>
      <c r="ED58" s="121"/>
      <c r="EE58" s="97"/>
      <c r="EF58" s="74">
        <f t="shared" si="31"/>
        <v>0</v>
      </c>
      <c r="EG58" s="132"/>
      <c r="EH58" s="21"/>
      <c r="EI58" s="132"/>
      <c r="EJ58" s="21"/>
      <c r="EK58" s="131"/>
      <c r="EL58" s="21"/>
      <c r="EM58" s="131"/>
      <c r="EN58" s="97"/>
      <c r="EO58" s="74">
        <f t="shared" si="35"/>
        <v>0</v>
      </c>
      <c r="EP58" s="29"/>
      <c r="EQ58" s="21"/>
      <c r="ER58" s="131"/>
      <c r="ES58" s="104"/>
    </row>
    <row r="59" spans="1:149" ht="15" customHeight="1" x14ac:dyDescent="0.35">
      <c r="A59" s="144">
        <f t="shared" si="23"/>
        <v>51</v>
      </c>
      <c r="B59" s="145">
        <v>5970</v>
      </c>
      <c r="C59" s="146" t="s">
        <v>104</v>
      </c>
      <c r="D59" s="147">
        <v>2008</v>
      </c>
      <c r="E59" s="148">
        <f t="shared" si="24"/>
        <v>48.599999999999994</v>
      </c>
      <c r="F59" s="154">
        <f>H59</f>
        <v>0</v>
      </c>
      <c r="G59" s="16"/>
      <c r="H59" s="17"/>
      <c r="I59" s="18"/>
      <c r="J59" s="17"/>
      <c r="K59" s="17"/>
      <c r="L59" s="19"/>
      <c r="M59" s="154">
        <f t="shared" si="36"/>
        <v>0</v>
      </c>
      <c r="N59" s="16"/>
      <c r="O59" s="17"/>
      <c r="P59" s="18"/>
      <c r="Q59" s="17"/>
      <c r="R59" s="17"/>
      <c r="S59" s="46"/>
      <c r="T59" s="154">
        <f>X59</f>
        <v>0</v>
      </c>
      <c r="U59" s="16"/>
      <c r="V59" s="17"/>
      <c r="W59" s="18"/>
      <c r="X59" s="17"/>
      <c r="Y59" s="18"/>
      <c r="Z59" s="46"/>
      <c r="AA59" s="149">
        <f t="shared" si="33"/>
        <v>0</v>
      </c>
      <c r="AB59" s="20"/>
      <c r="AC59" s="21"/>
      <c r="AD59" s="29"/>
      <c r="AE59" s="21"/>
      <c r="AF59" s="29"/>
      <c r="AG59" s="21"/>
      <c r="AH59" s="118"/>
      <c r="AI59" s="26"/>
      <c r="AJ59" s="36"/>
      <c r="AK59" s="26"/>
      <c r="AL59" s="77"/>
      <c r="AM59" s="53"/>
      <c r="AN59" s="149">
        <f>AP59+AR59+AT59+AV59</f>
        <v>0</v>
      </c>
      <c r="AO59" s="36"/>
      <c r="AP59" s="26"/>
      <c r="AQ59" s="77"/>
      <c r="AR59" s="26"/>
      <c r="AS59" s="36"/>
      <c r="AT59" s="26"/>
      <c r="AU59" s="77"/>
      <c r="AV59" s="53"/>
      <c r="AW59" s="152">
        <f>BA59+BC59+BE59</f>
        <v>0</v>
      </c>
      <c r="AX59" s="132"/>
      <c r="AY59" s="21"/>
      <c r="AZ59" s="132"/>
      <c r="BA59" s="21"/>
      <c r="BB59" s="132"/>
      <c r="BC59" s="21"/>
      <c r="BD59" s="132"/>
      <c r="BE59" s="97"/>
      <c r="BF59" s="152">
        <f t="shared" si="30"/>
        <v>0</v>
      </c>
      <c r="BG59" s="138"/>
      <c r="BH59" s="21"/>
      <c r="BI59" s="132"/>
      <c r="BJ59" s="21"/>
      <c r="BK59" s="41"/>
      <c r="BL59" s="26"/>
      <c r="BM59" s="41"/>
      <c r="BN59" s="53"/>
      <c r="BO59" s="41"/>
      <c r="BP59" s="53"/>
      <c r="BQ59" s="152">
        <f t="shared" si="21"/>
        <v>0</v>
      </c>
      <c r="BR59" s="114"/>
      <c r="BS59" s="21"/>
      <c r="BT59" s="78"/>
      <c r="BU59" s="97"/>
      <c r="BV59" s="152">
        <f t="shared" si="32"/>
        <v>0</v>
      </c>
      <c r="BW59" s="78"/>
      <c r="BX59" s="21"/>
      <c r="BY59" s="78"/>
      <c r="BZ59" s="21"/>
      <c r="CA59" s="78"/>
      <c r="CB59" s="21"/>
      <c r="CC59" s="106"/>
      <c r="CD59" s="21"/>
      <c r="CE59" s="78"/>
      <c r="CF59" s="21"/>
      <c r="CG59" s="106"/>
      <c r="CH59" s="21"/>
      <c r="CI59" s="78"/>
      <c r="CJ59" s="21"/>
      <c r="CK59" s="106"/>
      <c r="CL59" s="21"/>
      <c r="CM59" s="114"/>
      <c r="CN59" s="21"/>
      <c r="CO59" s="152">
        <f t="shared" si="26"/>
        <v>0</v>
      </c>
      <c r="CP59" s="78"/>
      <c r="CQ59" s="21"/>
      <c r="CR59" s="106"/>
      <c r="CS59" s="97"/>
      <c r="CT59" s="152">
        <f t="shared" si="34"/>
        <v>0</v>
      </c>
      <c r="CU59" s="114"/>
      <c r="CV59" s="21"/>
      <c r="CW59" s="93"/>
      <c r="CX59" s="21"/>
      <c r="CY59" s="93"/>
      <c r="CZ59" s="21"/>
      <c r="DA59" s="119"/>
      <c r="DB59" s="21"/>
      <c r="DC59" s="93"/>
      <c r="DD59" s="21"/>
      <c r="DE59" s="106"/>
      <c r="DF59" s="97"/>
      <c r="DG59" s="152">
        <f t="shared" si="27"/>
        <v>24.599999999999998</v>
      </c>
      <c r="DH59" s="114"/>
      <c r="DI59" s="21"/>
      <c r="DJ59" s="114">
        <v>5</v>
      </c>
      <c r="DK59" s="21">
        <f>23*0.6</f>
        <v>13.799999999999999</v>
      </c>
      <c r="DL59" s="119"/>
      <c r="DM59" s="21"/>
      <c r="DN59" s="137">
        <v>7</v>
      </c>
      <c r="DO59" s="57">
        <f>12*0.6*1.5</f>
        <v>10.799999999999999</v>
      </c>
      <c r="DP59" s="152">
        <f t="shared" si="28"/>
        <v>0</v>
      </c>
      <c r="DQ59" s="132"/>
      <c r="DR59" s="21"/>
      <c r="DS59" s="119"/>
      <c r="DT59" s="21"/>
      <c r="DU59" s="131"/>
      <c r="DV59" s="97"/>
      <c r="DW59" s="152">
        <f>DY59+EA59+EE59</f>
        <v>24</v>
      </c>
      <c r="DX59" s="132"/>
      <c r="DY59" s="21"/>
      <c r="DZ59" s="120"/>
      <c r="EA59" s="21"/>
      <c r="EB59" s="107">
        <v>6</v>
      </c>
      <c r="EC59" s="22" t="s">
        <v>27</v>
      </c>
      <c r="ED59" s="131">
        <v>3</v>
      </c>
      <c r="EE59" s="97">
        <f>60*0.4</f>
        <v>24</v>
      </c>
      <c r="EF59" s="152">
        <f t="shared" si="31"/>
        <v>0</v>
      </c>
      <c r="EG59" s="132"/>
      <c r="EH59" s="21"/>
      <c r="EI59" s="132"/>
      <c r="EJ59" s="21"/>
      <c r="EK59" s="131"/>
      <c r="EL59" s="21"/>
      <c r="EM59" s="131"/>
      <c r="EN59" s="97"/>
      <c r="EO59" s="152">
        <f t="shared" si="35"/>
        <v>0</v>
      </c>
      <c r="EP59" s="29"/>
      <c r="EQ59" s="21"/>
      <c r="ER59" s="131"/>
      <c r="ES59" s="104"/>
    </row>
    <row r="60" spans="1:149" ht="15" customHeight="1" x14ac:dyDescent="0.35">
      <c r="A60" s="66">
        <f t="shared" si="23"/>
        <v>52</v>
      </c>
      <c r="B60" s="67">
        <v>6705</v>
      </c>
      <c r="C60" s="2" t="s">
        <v>129</v>
      </c>
      <c r="D60" s="68">
        <v>2009</v>
      </c>
      <c r="E60" s="69">
        <f t="shared" si="24"/>
        <v>47.25</v>
      </c>
      <c r="F60" s="70">
        <f>H60</f>
        <v>0</v>
      </c>
      <c r="G60" s="16"/>
      <c r="H60" s="17"/>
      <c r="I60" s="18"/>
      <c r="J60" s="17"/>
      <c r="K60" s="17"/>
      <c r="L60" s="19"/>
      <c r="M60" s="70">
        <f t="shared" si="36"/>
        <v>0</v>
      </c>
      <c r="N60" s="16"/>
      <c r="O60" s="17"/>
      <c r="P60" s="18"/>
      <c r="Q60" s="17"/>
      <c r="R60" s="17"/>
      <c r="S60" s="19"/>
      <c r="T60" s="70">
        <f>X60</f>
        <v>0</v>
      </c>
      <c r="U60" s="16"/>
      <c r="V60" s="17"/>
      <c r="W60" s="18"/>
      <c r="X60" s="17"/>
      <c r="Y60" s="18"/>
      <c r="Z60" s="19"/>
      <c r="AA60" s="73">
        <f t="shared" si="33"/>
        <v>0</v>
      </c>
      <c r="AB60" s="20"/>
      <c r="AC60" s="21"/>
      <c r="AD60" s="29"/>
      <c r="AE60" s="21"/>
      <c r="AF60" s="29"/>
      <c r="AG60" s="21"/>
      <c r="AH60" s="60"/>
      <c r="AI60" s="26"/>
      <c r="AJ60" s="60"/>
      <c r="AK60" s="26"/>
      <c r="AL60" s="138"/>
      <c r="AM60" s="27"/>
      <c r="AN60" s="73">
        <f>AP60+AR60+AT60+AV60</f>
        <v>0</v>
      </c>
      <c r="AO60" s="60"/>
      <c r="AP60" s="26"/>
      <c r="AQ60" s="60"/>
      <c r="AR60" s="26"/>
      <c r="AS60" s="60"/>
      <c r="AT60" s="26"/>
      <c r="AU60" s="138"/>
      <c r="AV60" s="27"/>
      <c r="AW60" s="74">
        <f>BA60+BC60+BE60</f>
        <v>0</v>
      </c>
      <c r="AX60" s="132"/>
      <c r="AY60" s="21"/>
      <c r="AZ60" s="132"/>
      <c r="BA60" s="21"/>
      <c r="BB60" s="132"/>
      <c r="BC60" s="21"/>
      <c r="BD60" s="132"/>
      <c r="BE60" s="104"/>
      <c r="BF60" s="74">
        <f t="shared" si="30"/>
        <v>0</v>
      </c>
      <c r="BG60" s="132"/>
      <c r="BH60" s="21"/>
      <c r="BI60" s="132"/>
      <c r="BJ60" s="21"/>
      <c r="BK60" s="41"/>
      <c r="BL60" s="26"/>
      <c r="BM60" s="41"/>
      <c r="BN60" s="53"/>
      <c r="BO60" s="138"/>
      <c r="BP60" s="53"/>
      <c r="BQ60" s="74">
        <f t="shared" si="21"/>
        <v>0</v>
      </c>
      <c r="BR60" s="78"/>
      <c r="BS60" s="21"/>
      <c r="BT60" s="78"/>
      <c r="BU60" s="97"/>
      <c r="BV60" s="74">
        <f t="shared" si="32"/>
        <v>0</v>
      </c>
      <c r="BW60" s="78"/>
      <c r="BX60" s="21"/>
      <c r="BY60" s="78"/>
      <c r="BZ60" s="21"/>
      <c r="CA60" s="78"/>
      <c r="CB60" s="21"/>
      <c r="CC60" s="106"/>
      <c r="CD60" s="21"/>
      <c r="CE60" s="78"/>
      <c r="CF60" s="21"/>
      <c r="CG60" s="106"/>
      <c r="CH60" s="21"/>
      <c r="CI60" s="78"/>
      <c r="CJ60" s="21"/>
      <c r="CK60" s="106"/>
      <c r="CL60" s="21"/>
      <c r="CM60" s="78"/>
      <c r="CN60" s="21"/>
      <c r="CO60" s="74">
        <f t="shared" si="26"/>
        <v>0</v>
      </c>
      <c r="CP60" s="78"/>
      <c r="CQ60" s="21"/>
      <c r="CR60" s="106"/>
      <c r="CS60" s="97"/>
      <c r="CT60" s="74">
        <f t="shared" si="34"/>
        <v>0</v>
      </c>
      <c r="CU60" s="93"/>
      <c r="CV60" s="21"/>
      <c r="CW60" s="93"/>
      <c r="CX60" s="21"/>
      <c r="CY60" s="93"/>
      <c r="CZ60" s="21"/>
      <c r="DA60" s="119"/>
      <c r="DB60" s="21"/>
      <c r="DC60" s="93"/>
      <c r="DD60" s="21"/>
      <c r="DE60" s="106"/>
      <c r="DF60" s="97"/>
      <c r="DG60" s="74">
        <f t="shared" si="27"/>
        <v>0</v>
      </c>
      <c r="DH60" s="114"/>
      <c r="DI60" s="21"/>
      <c r="DJ60" s="114"/>
      <c r="DK60" s="21"/>
      <c r="DL60" s="119"/>
      <c r="DM60" s="21"/>
      <c r="DN60" s="131"/>
      <c r="DO60" s="97"/>
      <c r="DP60" s="74">
        <f t="shared" si="28"/>
        <v>47.25</v>
      </c>
      <c r="DQ60" s="129">
        <v>5</v>
      </c>
      <c r="DR60" s="25">
        <f>23*0.3*1.5</f>
        <v>10.35</v>
      </c>
      <c r="DS60" s="119"/>
      <c r="DT60" s="21"/>
      <c r="DU60" s="137">
        <v>2</v>
      </c>
      <c r="DV60" s="57">
        <f>82*0.3*1.5</f>
        <v>36.9</v>
      </c>
      <c r="DW60" s="74">
        <f t="shared" ref="DW60:DW65" si="37">DY60+EA60+EC60+EE60</f>
        <v>0</v>
      </c>
      <c r="DX60" s="120"/>
      <c r="DY60" s="21"/>
      <c r="DZ60" s="120"/>
      <c r="EA60" s="21"/>
      <c r="EB60" s="131"/>
      <c r="EC60" s="21"/>
      <c r="ED60" s="121"/>
      <c r="EE60" s="97"/>
      <c r="EF60" s="74">
        <f t="shared" si="31"/>
        <v>0</v>
      </c>
      <c r="EG60" s="132"/>
      <c r="EH60" s="21"/>
      <c r="EI60" s="132"/>
      <c r="EJ60" s="21"/>
      <c r="EK60" s="131"/>
      <c r="EL60" s="21"/>
      <c r="EM60" s="131"/>
      <c r="EN60" s="97"/>
      <c r="EO60" s="74">
        <f t="shared" si="35"/>
        <v>0</v>
      </c>
      <c r="EP60" s="29"/>
      <c r="EQ60" s="21"/>
      <c r="ER60" s="131"/>
      <c r="ES60" s="104"/>
    </row>
    <row r="61" spans="1:149" ht="15" customHeight="1" x14ac:dyDescent="0.35">
      <c r="A61" s="144">
        <f t="shared" si="23"/>
        <v>53</v>
      </c>
      <c r="B61" s="145">
        <v>6949</v>
      </c>
      <c r="C61" s="146" t="s">
        <v>127</v>
      </c>
      <c r="D61" s="147">
        <v>2010</v>
      </c>
      <c r="E61" s="148">
        <f t="shared" si="24"/>
        <v>45</v>
      </c>
      <c r="F61" s="154">
        <f>H61</f>
        <v>0</v>
      </c>
      <c r="G61" s="16"/>
      <c r="H61" s="17"/>
      <c r="I61" s="18"/>
      <c r="J61" s="17"/>
      <c r="K61" s="17"/>
      <c r="L61" s="19"/>
      <c r="M61" s="154">
        <f t="shared" si="36"/>
        <v>0</v>
      </c>
      <c r="N61" s="16"/>
      <c r="O61" s="17"/>
      <c r="P61" s="18"/>
      <c r="Q61" s="17"/>
      <c r="R61" s="17"/>
      <c r="S61" s="19"/>
      <c r="T61" s="154">
        <f>X61</f>
        <v>0</v>
      </c>
      <c r="U61" s="16"/>
      <c r="V61" s="17"/>
      <c r="W61" s="18"/>
      <c r="X61" s="17"/>
      <c r="Y61" s="18"/>
      <c r="Z61" s="19"/>
      <c r="AA61" s="149">
        <f t="shared" si="33"/>
        <v>0</v>
      </c>
      <c r="AB61" s="20"/>
      <c r="AC61" s="21"/>
      <c r="AD61" s="29"/>
      <c r="AE61" s="21"/>
      <c r="AF61" s="29"/>
      <c r="AG61" s="21"/>
      <c r="AH61" s="118"/>
      <c r="AI61" s="26"/>
      <c r="AJ61" s="60"/>
      <c r="AK61" s="26"/>
      <c r="AL61" s="118"/>
      <c r="AM61" s="27"/>
      <c r="AN61" s="149">
        <f>AP61+AR61+AT61+AV61</f>
        <v>0</v>
      </c>
      <c r="AO61" s="60"/>
      <c r="AP61" s="26"/>
      <c r="AQ61" s="118"/>
      <c r="AR61" s="26"/>
      <c r="AS61" s="60"/>
      <c r="AT61" s="26"/>
      <c r="AU61" s="118"/>
      <c r="AV61" s="27"/>
      <c r="AW61" s="155">
        <f>BA61+BC61+BE61</f>
        <v>0</v>
      </c>
      <c r="AX61" s="91"/>
      <c r="AY61" s="92"/>
      <c r="AZ61" s="91"/>
      <c r="BA61" s="92"/>
      <c r="BB61" s="91"/>
      <c r="BC61" s="92"/>
      <c r="BD61" s="91"/>
      <c r="BE61" s="105"/>
      <c r="BF61" s="152">
        <f t="shared" si="30"/>
        <v>0</v>
      </c>
      <c r="BG61" s="132"/>
      <c r="BH61" s="21"/>
      <c r="BI61" s="132"/>
      <c r="BJ61" s="21"/>
      <c r="BK61" s="60"/>
      <c r="BL61" s="26"/>
      <c r="BM61" s="60"/>
      <c r="BN61" s="53"/>
      <c r="BO61" s="60"/>
      <c r="BP61" s="53"/>
      <c r="BQ61" s="152">
        <f t="shared" si="21"/>
        <v>0</v>
      </c>
      <c r="BR61" s="78"/>
      <c r="BS61" s="21"/>
      <c r="BT61" s="78"/>
      <c r="BU61" s="97"/>
      <c r="BV61" s="152">
        <f t="shared" si="32"/>
        <v>0</v>
      </c>
      <c r="BW61" s="114"/>
      <c r="BX61" s="21"/>
      <c r="BY61" s="78"/>
      <c r="BZ61" s="21"/>
      <c r="CA61" s="78"/>
      <c r="CB61" s="21"/>
      <c r="CC61" s="106"/>
      <c r="CD61" s="21"/>
      <c r="CE61" s="78"/>
      <c r="CF61" s="21"/>
      <c r="CG61" s="119"/>
      <c r="CH61" s="21"/>
      <c r="CI61" s="78"/>
      <c r="CJ61" s="21"/>
      <c r="CK61" s="106"/>
      <c r="CL61" s="21"/>
      <c r="CM61" s="78"/>
      <c r="CN61" s="21"/>
      <c r="CO61" s="152">
        <f t="shared" si="26"/>
        <v>0</v>
      </c>
      <c r="CP61" s="78"/>
      <c r="CQ61" s="21"/>
      <c r="CR61" s="106"/>
      <c r="CS61" s="97"/>
      <c r="CT61" s="152">
        <f t="shared" si="34"/>
        <v>0</v>
      </c>
      <c r="CU61" s="93"/>
      <c r="CV61" s="21"/>
      <c r="CW61" s="93"/>
      <c r="CX61" s="21"/>
      <c r="CY61" s="93"/>
      <c r="CZ61" s="21"/>
      <c r="DA61" s="106"/>
      <c r="DB61" s="21"/>
      <c r="DC61" s="93"/>
      <c r="DD61" s="21"/>
      <c r="DE61" s="106"/>
      <c r="DF61" s="97"/>
      <c r="DG61" s="152">
        <f t="shared" si="27"/>
        <v>0</v>
      </c>
      <c r="DH61" s="114"/>
      <c r="DI61" s="21"/>
      <c r="DJ61" s="114"/>
      <c r="DK61" s="21"/>
      <c r="DL61" s="119"/>
      <c r="DM61" s="21"/>
      <c r="DN61" s="131"/>
      <c r="DO61" s="97"/>
      <c r="DP61" s="152">
        <f t="shared" si="28"/>
        <v>45</v>
      </c>
      <c r="DQ61" s="129">
        <v>3</v>
      </c>
      <c r="DR61" s="25">
        <f>60*0.3*1.5</f>
        <v>27</v>
      </c>
      <c r="DS61" s="119">
        <v>3</v>
      </c>
      <c r="DT61" s="21">
        <f>60*0.3</f>
        <v>18</v>
      </c>
      <c r="DU61" s="131"/>
      <c r="DV61" s="97"/>
      <c r="DW61" s="152">
        <f t="shared" si="37"/>
        <v>0</v>
      </c>
      <c r="DX61" s="132"/>
      <c r="DY61" s="21"/>
      <c r="DZ61" s="120"/>
      <c r="EA61" s="21"/>
      <c r="EB61" s="131"/>
      <c r="EC61" s="21"/>
      <c r="ED61" s="131"/>
      <c r="EE61" s="97"/>
      <c r="EF61" s="152">
        <f t="shared" si="31"/>
        <v>0</v>
      </c>
      <c r="EG61" s="132"/>
      <c r="EH61" s="21"/>
      <c r="EI61" s="132"/>
      <c r="EJ61" s="21"/>
      <c r="EK61" s="131"/>
      <c r="EL61" s="21"/>
      <c r="EM61" s="131"/>
      <c r="EN61" s="97"/>
      <c r="EO61" s="152">
        <f t="shared" si="35"/>
        <v>0</v>
      </c>
      <c r="EP61" s="29"/>
      <c r="EQ61" s="21"/>
      <c r="ER61" s="131"/>
      <c r="ES61" s="104"/>
    </row>
    <row r="62" spans="1:149" ht="15" customHeight="1" x14ac:dyDescent="0.35">
      <c r="A62" s="66">
        <f t="shared" si="23"/>
        <v>54</v>
      </c>
      <c r="B62" s="67">
        <v>5512</v>
      </c>
      <c r="C62" s="2" t="s">
        <v>85</v>
      </c>
      <c r="D62" s="68">
        <v>2005</v>
      </c>
      <c r="E62" s="69">
        <f t="shared" si="24"/>
        <v>42.15</v>
      </c>
      <c r="F62" s="70">
        <f>H62+J62+L62</f>
        <v>1.6</v>
      </c>
      <c r="G62" s="16"/>
      <c r="H62" s="17"/>
      <c r="I62" s="18">
        <v>9</v>
      </c>
      <c r="J62" s="17">
        <f>4*0.4</f>
        <v>1.6</v>
      </c>
      <c r="K62" s="17"/>
      <c r="L62" s="19"/>
      <c r="M62" s="70">
        <f t="shared" si="36"/>
        <v>0</v>
      </c>
      <c r="N62" s="16"/>
      <c r="O62" s="17"/>
      <c r="P62" s="18"/>
      <c r="Q62" s="17"/>
      <c r="R62" s="17"/>
      <c r="S62" s="19"/>
      <c r="T62" s="70">
        <f>V62+X62+Z62</f>
        <v>3.2</v>
      </c>
      <c r="U62" s="16">
        <v>8</v>
      </c>
      <c r="V62" s="17">
        <f>8*0.4</f>
        <v>3.2</v>
      </c>
      <c r="W62" s="18"/>
      <c r="X62" s="17"/>
      <c r="Y62" s="18"/>
      <c r="Z62" s="19"/>
      <c r="AA62" s="73">
        <f t="shared" si="33"/>
        <v>0</v>
      </c>
      <c r="AB62" s="20"/>
      <c r="AC62" s="21"/>
      <c r="AD62" s="29"/>
      <c r="AE62" s="21"/>
      <c r="AF62" s="29"/>
      <c r="AG62" s="21"/>
      <c r="AH62" s="77"/>
      <c r="AI62" s="26"/>
      <c r="AJ62" s="77"/>
      <c r="AK62" s="26"/>
      <c r="AL62" s="77"/>
      <c r="AM62" s="27"/>
      <c r="AN62" s="73">
        <f>AP62+AR62+AT62+AV62</f>
        <v>0</v>
      </c>
      <c r="AO62" s="77"/>
      <c r="AP62" s="26"/>
      <c r="AQ62" s="77"/>
      <c r="AR62" s="26"/>
      <c r="AS62" s="77"/>
      <c r="AT62" s="26"/>
      <c r="AU62" s="77"/>
      <c r="AV62" s="27"/>
      <c r="AW62" s="90">
        <f>AY62+BA62+BC62+BE62</f>
        <v>26.95</v>
      </c>
      <c r="AX62" s="110">
        <v>9</v>
      </c>
      <c r="AY62" s="111">
        <f>4*0.7</f>
        <v>2.8</v>
      </c>
      <c r="AZ62" s="110"/>
      <c r="BA62" s="111"/>
      <c r="BB62" s="91"/>
      <c r="BC62" s="92"/>
      <c r="BD62" s="127">
        <v>5</v>
      </c>
      <c r="BE62" s="128">
        <f>23*0.7*1.5</f>
        <v>24.15</v>
      </c>
      <c r="BF62" s="74">
        <f t="shared" si="30"/>
        <v>0</v>
      </c>
      <c r="BG62" s="77"/>
      <c r="BH62" s="26"/>
      <c r="BI62" s="138"/>
      <c r="BJ62" s="26"/>
      <c r="BK62" s="77"/>
      <c r="BL62" s="26"/>
      <c r="BM62" s="77"/>
      <c r="BN62" s="53"/>
      <c r="BO62" s="138"/>
      <c r="BP62" s="53"/>
      <c r="BQ62" s="74">
        <f t="shared" si="21"/>
        <v>0</v>
      </c>
      <c r="BR62" s="78"/>
      <c r="BS62" s="21"/>
      <c r="BT62" s="78"/>
      <c r="BU62" s="97"/>
      <c r="BV62" s="74">
        <f t="shared" si="32"/>
        <v>8.8000000000000007</v>
      </c>
      <c r="BW62" s="78"/>
      <c r="BX62" s="21"/>
      <c r="BY62" s="78"/>
      <c r="BZ62" s="21"/>
      <c r="CA62" s="78">
        <v>8</v>
      </c>
      <c r="CB62" s="21">
        <f>8*1.1</f>
        <v>8.8000000000000007</v>
      </c>
      <c r="CC62" s="106"/>
      <c r="CD62" s="21"/>
      <c r="CE62" s="78"/>
      <c r="CF62" s="21"/>
      <c r="CG62" s="106"/>
      <c r="CH62" s="21"/>
      <c r="CI62" s="78"/>
      <c r="CJ62" s="21"/>
      <c r="CK62" s="106"/>
      <c r="CL62" s="21"/>
      <c r="CM62" s="78"/>
      <c r="CN62" s="21"/>
      <c r="CO62" s="74">
        <f t="shared" si="26"/>
        <v>0</v>
      </c>
      <c r="CP62" s="78"/>
      <c r="CQ62" s="21"/>
      <c r="CR62" s="106"/>
      <c r="CS62" s="97"/>
      <c r="CT62" s="74">
        <f t="shared" si="34"/>
        <v>0</v>
      </c>
      <c r="CU62" s="93"/>
      <c r="CV62" s="21"/>
      <c r="CW62" s="93"/>
      <c r="CX62" s="21"/>
      <c r="CY62" s="114"/>
      <c r="CZ62" s="21"/>
      <c r="DA62" s="119"/>
      <c r="DB62" s="21"/>
      <c r="DC62" s="93"/>
      <c r="DD62" s="21"/>
      <c r="DE62" s="106"/>
      <c r="DF62" s="97"/>
      <c r="DG62" s="74">
        <f t="shared" si="27"/>
        <v>0</v>
      </c>
      <c r="DH62" s="114"/>
      <c r="DI62" s="21"/>
      <c r="DJ62" s="114"/>
      <c r="DK62" s="21"/>
      <c r="DL62" s="119"/>
      <c r="DM62" s="21"/>
      <c r="DN62" s="131"/>
      <c r="DO62" s="97"/>
      <c r="DP62" s="74">
        <f t="shared" si="28"/>
        <v>0</v>
      </c>
      <c r="DQ62" s="114"/>
      <c r="DR62" s="21"/>
      <c r="DS62" s="119"/>
      <c r="DT62" s="21"/>
      <c r="DU62" s="119"/>
      <c r="DV62" s="97"/>
      <c r="DW62" s="74">
        <f t="shared" si="37"/>
        <v>1.6</v>
      </c>
      <c r="DX62" s="120"/>
      <c r="DY62" s="21"/>
      <c r="DZ62" s="120">
        <v>9</v>
      </c>
      <c r="EA62" s="21">
        <f>4*0.4</f>
        <v>1.6</v>
      </c>
      <c r="EB62" s="121"/>
      <c r="EC62" s="21"/>
      <c r="ED62" s="121"/>
      <c r="EE62" s="98"/>
      <c r="EF62" s="74">
        <f t="shared" si="31"/>
        <v>0</v>
      </c>
      <c r="EG62" s="132"/>
      <c r="EH62" s="21"/>
      <c r="EI62" s="132"/>
      <c r="EJ62" s="21"/>
      <c r="EK62" s="131"/>
      <c r="EL62" s="21"/>
      <c r="EM62" s="131"/>
      <c r="EN62" s="98"/>
      <c r="EO62" s="74">
        <f t="shared" si="35"/>
        <v>0</v>
      </c>
      <c r="EP62" s="29"/>
      <c r="EQ62" s="21"/>
      <c r="ER62" s="131"/>
      <c r="ES62" s="104"/>
    </row>
    <row r="63" spans="1:149" ht="15" customHeight="1" x14ac:dyDescent="0.35">
      <c r="A63" s="144">
        <f t="shared" si="23"/>
        <v>55</v>
      </c>
      <c r="B63" s="145">
        <v>2335</v>
      </c>
      <c r="C63" s="146" t="s">
        <v>88</v>
      </c>
      <c r="D63" s="147">
        <v>2002</v>
      </c>
      <c r="E63" s="148">
        <f t="shared" si="24"/>
        <v>37.800000000000004</v>
      </c>
      <c r="F63" s="154">
        <f>H63+J63+L63</f>
        <v>0</v>
      </c>
      <c r="G63" s="16"/>
      <c r="H63" s="17"/>
      <c r="I63" s="18"/>
      <c r="J63" s="17"/>
      <c r="K63" s="17"/>
      <c r="L63" s="19"/>
      <c r="M63" s="154">
        <f t="shared" si="36"/>
        <v>0</v>
      </c>
      <c r="N63" s="16"/>
      <c r="O63" s="17"/>
      <c r="P63" s="18"/>
      <c r="Q63" s="17"/>
      <c r="R63" s="17"/>
      <c r="S63" s="19"/>
      <c r="T63" s="154">
        <f>V63+X63+Z63</f>
        <v>0</v>
      </c>
      <c r="U63" s="16"/>
      <c r="V63" s="17"/>
      <c r="W63" s="18"/>
      <c r="X63" s="17"/>
      <c r="Y63" s="18"/>
      <c r="Z63" s="19"/>
      <c r="AA63" s="149">
        <f>AC63+AG63+AK63</f>
        <v>0</v>
      </c>
      <c r="AB63" s="20"/>
      <c r="AC63" s="21"/>
      <c r="AD63" s="22">
        <v>9</v>
      </c>
      <c r="AE63" s="22" t="s">
        <v>27</v>
      </c>
      <c r="AF63" s="29"/>
      <c r="AG63" s="21"/>
      <c r="AH63" s="28">
        <v>7</v>
      </c>
      <c r="AI63" s="22" t="s">
        <v>27</v>
      </c>
      <c r="AJ63" s="77"/>
      <c r="AK63" s="26"/>
      <c r="AL63" s="28">
        <v>6</v>
      </c>
      <c r="AM63" s="34" t="s">
        <v>27</v>
      </c>
      <c r="AN63" s="149">
        <f>AP63+AR63</f>
        <v>0</v>
      </c>
      <c r="AO63" s="77"/>
      <c r="AP63" s="26"/>
      <c r="AQ63" s="77"/>
      <c r="AR63" s="26"/>
      <c r="AS63" s="28">
        <v>6</v>
      </c>
      <c r="AT63" s="22" t="s">
        <v>27</v>
      </c>
      <c r="AU63" s="28">
        <v>6</v>
      </c>
      <c r="AV63" s="34" t="s">
        <v>27</v>
      </c>
      <c r="AW63" s="155">
        <f>AY63+BA63+BC63+BE63</f>
        <v>0</v>
      </c>
      <c r="AX63" s="110"/>
      <c r="AY63" s="111"/>
      <c r="AZ63" s="110"/>
      <c r="BA63" s="111"/>
      <c r="BB63" s="91"/>
      <c r="BC63" s="92"/>
      <c r="BD63" s="110"/>
      <c r="BE63" s="112"/>
      <c r="BF63" s="152">
        <f>BH63+BJ63+BL63+BN63</f>
        <v>0</v>
      </c>
      <c r="BG63" s="77"/>
      <c r="BH63" s="26"/>
      <c r="BI63" s="138"/>
      <c r="BJ63" s="26"/>
      <c r="BK63" s="77"/>
      <c r="BL63" s="26"/>
      <c r="BM63" s="77"/>
      <c r="BN63" s="53"/>
      <c r="BO63" s="28">
        <v>9</v>
      </c>
      <c r="BP63" s="55" t="s">
        <v>27</v>
      </c>
      <c r="BQ63" s="152">
        <f t="shared" si="21"/>
        <v>18.400000000000002</v>
      </c>
      <c r="BR63" s="78">
        <v>5</v>
      </c>
      <c r="BS63" s="21">
        <f>23*0.8</f>
        <v>18.400000000000002</v>
      </c>
      <c r="BT63" s="78"/>
      <c r="BU63" s="97"/>
      <c r="BV63" s="152">
        <f t="shared" si="32"/>
        <v>4.4000000000000004</v>
      </c>
      <c r="BW63" s="78"/>
      <c r="BX63" s="21"/>
      <c r="BY63" s="78"/>
      <c r="BZ63" s="21"/>
      <c r="CA63" s="78">
        <v>9</v>
      </c>
      <c r="CB63" s="21">
        <f>4*1.1</f>
        <v>4.4000000000000004</v>
      </c>
      <c r="CC63" s="106"/>
      <c r="CD63" s="21"/>
      <c r="CE63" s="78"/>
      <c r="CF63" s="21"/>
      <c r="CG63" s="106"/>
      <c r="CH63" s="21"/>
      <c r="CI63" s="78"/>
      <c r="CJ63" s="21"/>
      <c r="CK63" s="106"/>
      <c r="CL63" s="21"/>
      <c r="CM63" s="78"/>
      <c r="CN63" s="21"/>
      <c r="CO63" s="152">
        <f t="shared" si="26"/>
        <v>0</v>
      </c>
      <c r="CP63" s="78"/>
      <c r="CQ63" s="21"/>
      <c r="CR63" s="106"/>
      <c r="CS63" s="97"/>
      <c r="CT63" s="152">
        <f t="shared" si="34"/>
        <v>0</v>
      </c>
      <c r="CU63" s="114"/>
      <c r="CV63" s="21"/>
      <c r="CW63" s="93"/>
      <c r="CX63" s="21"/>
      <c r="CY63" s="93"/>
      <c r="CZ63" s="21"/>
      <c r="DA63" s="119"/>
      <c r="DB63" s="21"/>
      <c r="DC63" s="93"/>
      <c r="DD63" s="21"/>
      <c r="DE63" s="106"/>
      <c r="DF63" s="97"/>
      <c r="DG63" s="152">
        <f t="shared" si="27"/>
        <v>0</v>
      </c>
      <c r="DH63" s="114"/>
      <c r="DI63" s="21"/>
      <c r="DJ63" s="114"/>
      <c r="DK63" s="21"/>
      <c r="DL63" s="119"/>
      <c r="DM63" s="21"/>
      <c r="DN63" s="131"/>
      <c r="DO63" s="97"/>
      <c r="DP63" s="152">
        <f t="shared" si="28"/>
        <v>0</v>
      </c>
      <c r="DQ63" s="114"/>
      <c r="DR63" s="21"/>
      <c r="DS63" s="119"/>
      <c r="DT63" s="21"/>
      <c r="DU63" s="119"/>
      <c r="DV63" s="97"/>
      <c r="DW63" s="152">
        <f t="shared" si="37"/>
        <v>0</v>
      </c>
      <c r="DX63" s="120"/>
      <c r="DY63" s="21"/>
      <c r="DZ63" s="120"/>
      <c r="EA63" s="21"/>
      <c r="EB63" s="131"/>
      <c r="EC63" s="21"/>
      <c r="ED63" s="131"/>
      <c r="EE63" s="97"/>
      <c r="EF63" s="152">
        <f>EH63+EJ63</f>
        <v>15</v>
      </c>
      <c r="EG63" s="132"/>
      <c r="EH63" s="21"/>
      <c r="EI63" s="132">
        <v>4</v>
      </c>
      <c r="EJ63" s="21">
        <f>30*0.5</f>
        <v>15</v>
      </c>
      <c r="EK63" s="107">
        <v>4</v>
      </c>
      <c r="EL63" s="22" t="s">
        <v>27</v>
      </c>
      <c r="EM63" s="107">
        <v>5</v>
      </c>
      <c r="EN63" s="55" t="s">
        <v>27</v>
      </c>
      <c r="EO63" s="152">
        <f t="shared" si="35"/>
        <v>0</v>
      </c>
      <c r="EP63" s="29"/>
      <c r="EQ63" s="21"/>
      <c r="ER63" s="131"/>
      <c r="ES63" s="104"/>
    </row>
    <row r="64" spans="1:149" ht="15" customHeight="1" x14ac:dyDescent="0.35">
      <c r="A64" s="66">
        <f t="shared" si="23"/>
        <v>56</v>
      </c>
      <c r="B64" s="67">
        <v>7112</v>
      </c>
      <c r="C64" s="2" t="s">
        <v>139</v>
      </c>
      <c r="D64" s="68">
        <v>2009</v>
      </c>
      <c r="E64" s="69">
        <f t="shared" si="24"/>
        <v>36.9</v>
      </c>
      <c r="F64" s="70">
        <f>H64</f>
        <v>0</v>
      </c>
      <c r="G64" s="16"/>
      <c r="H64" s="17"/>
      <c r="I64" s="18"/>
      <c r="J64" s="17"/>
      <c r="K64" s="17"/>
      <c r="L64" s="19"/>
      <c r="M64" s="70">
        <f t="shared" si="36"/>
        <v>0</v>
      </c>
      <c r="N64" s="16"/>
      <c r="O64" s="17"/>
      <c r="P64" s="18"/>
      <c r="Q64" s="17"/>
      <c r="R64" s="17"/>
      <c r="S64" s="19"/>
      <c r="T64" s="70">
        <f>X64</f>
        <v>0</v>
      </c>
      <c r="U64" s="16"/>
      <c r="V64" s="17"/>
      <c r="W64" s="18"/>
      <c r="X64" s="17"/>
      <c r="Y64" s="18"/>
      <c r="Z64" s="19"/>
      <c r="AA64" s="73">
        <f>AC64+AE64+AG64+AI64+AK64+AM64</f>
        <v>0</v>
      </c>
      <c r="AB64" s="20"/>
      <c r="AC64" s="21"/>
      <c r="AD64" s="29"/>
      <c r="AE64" s="21"/>
      <c r="AF64" s="29"/>
      <c r="AG64" s="21"/>
      <c r="AH64" s="118"/>
      <c r="AI64" s="26"/>
      <c r="AJ64" s="118"/>
      <c r="AK64" s="26"/>
      <c r="AL64" s="118"/>
      <c r="AM64" s="27"/>
      <c r="AN64" s="73">
        <f>AP64+AR64+AT64+AV64</f>
        <v>0</v>
      </c>
      <c r="AO64" s="118"/>
      <c r="AP64" s="26"/>
      <c r="AQ64" s="118"/>
      <c r="AR64" s="26"/>
      <c r="AS64" s="118"/>
      <c r="AT64" s="26"/>
      <c r="AU64" s="118"/>
      <c r="AV64" s="27"/>
      <c r="AW64" s="90">
        <f>BA64+BC64+BE64</f>
        <v>0</v>
      </c>
      <c r="AX64" s="91"/>
      <c r="AY64" s="92"/>
      <c r="AZ64" s="91"/>
      <c r="BA64" s="92"/>
      <c r="BB64" s="91"/>
      <c r="BC64" s="92"/>
      <c r="BD64" s="91"/>
      <c r="BE64" s="105"/>
      <c r="BF64" s="74">
        <f t="shared" ref="BF64:BF98" si="38">BH64+BJ64+BL64+BN64+BP64</f>
        <v>0</v>
      </c>
      <c r="BG64" s="132"/>
      <c r="BH64" s="21"/>
      <c r="BI64" s="114"/>
      <c r="BJ64" s="21"/>
      <c r="BK64" s="118"/>
      <c r="BL64" s="26"/>
      <c r="BM64" s="118"/>
      <c r="BN64" s="53"/>
      <c r="BO64" s="118"/>
      <c r="BP64" s="53"/>
      <c r="BQ64" s="74">
        <f t="shared" si="21"/>
        <v>0</v>
      </c>
      <c r="BR64" s="114"/>
      <c r="BS64" s="21"/>
      <c r="BT64" s="114"/>
      <c r="BU64" s="97"/>
      <c r="BV64" s="74">
        <f t="shared" si="32"/>
        <v>0</v>
      </c>
      <c r="BW64" s="114"/>
      <c r="BX64" s="21"/>
      <c r="BY64" s="114"/>
      <c r="BZ64" s="21"/>
      <c r="CA64" s="114"/>
      <c r="CB64" s="21"/>
      <c r="CC64" s="119"/>
      <c r="CD64" s="21"/>
      <c r="CE64" s="114"/>
      <c r="CF64" s="21"/>
      <c r="CG64" s="119"/>
      <c r="CH64" s="21"/>
      <c r="CI64" s="114"/>
      <c r="CJ64" s="21"/>
      <c r="CK64" s="119"/>
      <c r="CL64" s="21"/>
      <c r="CM64" s="114"/>
      <c r="CN64" s="21"/>
      <c r="CO64" s="74">
        <f t="shared" si="26"/>
        <v>0</v>
      </c>
      <c r="CP64" s="114"/>
      <c r="CQ64" s="21"/>
      <c r="CR64" s="119"/>
      <c r="CS64" s="97"/>
      <c r="CT64" s="74">
        <f t="shared" si="34"/>
        <v>0</v>
      </c>
      <c r="CU64" s="114"/>
      <c r="CV64" s="21"/>
      <c r="CW64" s="114"/>
      <c r="CX64" s="21"/>
      <c r="CY64" s="114"/>
      <c r="CZ64" s="21"/>
      <c r="DA64" s="119"/>
      <c r="DB64" s="21"/>
      <c r="DC64" s="114"/>
      <c r="DD64" s="21"/>
      <c r="DE64" s="119"/>
      <c r="DF64" s="97"/>
      <c r="DG64" s="74">
        <f t="shared" si="27"/>
        <v>0</v>
      </c>
      <c r="DH64" s="114"/>
      <c r="DI64" s="21"/>
      <c r="DJ64" s="114"/>
      <c r="DK64" s="21"/>
      <c r="DL64" s="119"/>
      <c r="DM64" s="21"/>
      <c r="DN64" s="119"/>
      <c r="DO64" s="97"/>
      <c r="DP64" s="74">
        <f t="shared" si="28"/>
        <v>36.9</v>
      </c>
      <c r="DQ64" s="132"/>
      <c r="DR64" s="21"/>
      <c r="DS64" s="119"/>
      <c r="DT64" s="21"/>
      <c r="DU64" s="137">
        <v>2</v>
      </c>
      <c r="DV64" s="57">
        <f>82*0.3*1.5</f>
        <v>36.9</v>
      </c>
      <c r="DW64" s="74">
        <f t="shared" si="37"/>
        <v>0</v>
      </c>
      <c r="DX64" s="120"/>
      <c r="DY64" s="21"/>
      <c r="DZ64" s="120"/>
      <c r="EA64" s="21"/>
      <c r="EB64" s="121"/>
      <c r="EC64" s="21"/>
      <c r="ED64" s="121"/>
      <c r="EE64" s="97"/>
      <c r="EF64" s="74">
        <f>EH64+EJ64+EL64+EN64</f>
        <v>0</v>
      </c>
      <c r="EG64" s="132"/>
      <c r="EH64" s="21"/>
      <c r="EI64" s="132"/>
      <c r="EJ64" s="21"/>
      <c r="EK64" s="131"/>
      <c r="EL64" s="21"/>
      <c r="EM64" s="131"/>
      <c r="EN64" s="97"/>
      <c r="EO64" s="74">
        <f t="shared" si="35"/>
        <v>0</v>
      </c>
      <c r="EP64" s="29"/>
      <c r="EQ64" s="21"/>
      <c r="ER64" s="131"/>
      <c r="ES64" s="104"/>
    </row>
    <row r="65" spans="1:149" ht="15" customHeight="1" x14ac:dyDescent="0.35">
      <c r="A65" s="144">
        <f t="shared" si="23"/>
        <v>57</v>
      </c>
      <c r="B65" s="150">
        <v>3126</v>
      </c>
      <c r="C65" s="146" t="s">
        <v>91</v>
      </c>
      <c r="D65" s="147">
        <v>2002</v>
      </c>
      <c r="E65" s="148">
        <f t="shared" si="24"/>
        <v>36.700000000000003</v>
      </c>
      <c r="F65" s="154">
        <f>H65+J65+L65</f>
        <v>0</v>
      </c>
      <c r="G65" s="16"/>
      <c r="H65" s="17"/>
      <c r="I65" s="18"/>
      <c r="J65" s="17"/>
      <c r="K65" s="17"/>
      <c r="L65" s="19"/>
      <c r="M65" s="154">
        <f t="shared" si="36"/>
        <v>0</v>
      </c>
      <c r="N65" s="16"/>
      <c r="O65" s="17"/>
      <c r="P65" s="18"/>
      <c r="Q65" s="17"/>
      <c r="R65" s="17"/>
      <c r="S65" s="19"/>
      <c r="T65" s="154">
        <f>V65+X65+Z65</f>
        <v>0</v>
      </c>
      <c r="U65" s="16"/>
      <c r="V65" s="17"/>
      <c r="W65" s="18"/>
      <c r="X65" s="17"/>
      <c r="Y65" s="18"/>
      <c r="Z65" s="19"/>
      <c r="AA65" s="149">
        <f>AC65+AE65+AG65+AI65+AK65+AM65</f>
        <v>7.2</v>
      </c>
      <c r="AB65" s="20"/>
      <c r="AC65" s="21"/>
      <c r="AD65" s="132" t="s">
        <v>18</v>
      </c>
      <c r="AE65" s="21"/>
      <c r="AF65" s="29"/>
      <c r="AG65" s="21"/>
      <c r="AH65" s="138"/>
      <c r="AI65" s="26"/>
      <c r="AJ65" s="118">
        <v>8</v>
      </c>
      <c r="AK65" s="26">
        <f>8*0.9</f>
        <v>7.2</v>
      </c>
      <c r="AL65" s="118"/>
      <c r="AM65" s="27"/>
      <c r="AN65" s="149">
        <f>AP65+AR65+AT65+AV65</f>
        <v>0</v>
      </c>
      <c r="AO65" s="118"/>
      <c r="AP65" s="26"/>
      <c r="AQ65" s="138"/>
      <c r="AR65" s="26"/>
      <c r="AS65" s="138"/>
      <c r="AT65" s="26"/>
      <c r="AU65" s="138"/>
      <c r="AV65" s="27"/>
      <c r="AW65" s="155">
        <f>AY65+BA65+BC65+BE65</f>
        <v>0</v>
      </c>
      <c r="AX65" s="110"/>
      <c r="AY65" s="111"/>
      <c r="AZ65" s="110"/>
      <c r="BA65" s="111"/>
      <c r="BB65" s="91"/>
      <c r="BC65" s="92"/>
      <c r="BD65" s="110"/>
      <c r="BE65" s="112"/>
      <c r="BF65" s="152">
        <f t="shared" si="38"/>
        <v>0</v>
      </c>
      <c r="BG65" s="118"/>
      <c r="BH65" s="26"/>
      <c r="BI65" s="138"/>
      <c r="BJ65" s="26"/>
      <c r="BK65" s="118"/>
      <c r="BL65" s="26"/>
      <c r="BM65" s="138"/>
      <c r="BN65" s="53"/>
      <c r="BO65" s="118"/>
      <c r="BP65" s="53"/>
      <c r="BQ65" s="152">
        <f t="shared" si="21"/>
        <v>0</v>
      </c>
      <c r="BR65" s="114" t="s">
        <v>18</v>
      </c>
      <c r="BS65" s="21"/>
      <c r="BT65" s="114"/>
      <c r="BU65" s="97"/>
      <c r="BV65" s="152">
        <f t="shared" si="32"/>
        <v>0</v>
      </c>
      <c r="BW65" s="114"/>
      <c r="BX65" s="21"/>
      <c r="BY65" s="114"/>
      <c r="BZ65" s="21"/>
      <c r="CA65" s="114"/>
      <c r="CB65" s="21"/>
      <c r="CC65" s="119"/>
      <c r="CD65" s="21"/>
      <c r="CE65" s="114"/>
      <c r="CF65" s="21"/>
      <c r="CG65" s="119"/>
      <c r="CH65" s="21"/>
      <c r="CI65" s="114"/>
      <c r="CJ65" s="21"/>
      <c r="CK65" s="119"/>
      <c r="CL65" s="21"/>
      <c r="CM65" s="114"/>
      <c r="CN65" s="21"/>
      <c r="CO65" s="152">
        <f t="shared" si="26"/>
        <v>0</v>
      </c>
      <c r="CP65" s="114"/>
      <c r="CQ65" s="21"/>
      <c r="CR65" s="119"/>
      <c r="CS65" s="97"/>
      <c r="CT65" s="152">
        <f t="shared" si="34"/>
        <v>0</v>
      </c>
      <c r="CU65" s="114"/>
      <c r="CV65" s="21"/>
      <c r="CW65" s="114"/>
      <c r="CX65" s="21"/>
      <c r="CY65" s="114"/>
      <c r="CZ65" s="21"/>
      <c r="DA65" s="119"/>
      <c r="DB65" s="21"/>
      <c r="DC65" s="114"/>
      <c r="DD65" s="21"/>
      <c r="DE65" s="119"/>
      <c r="DF65" s="97"/>
      <c r="DG65" s="152">
        <f t="shared" si="27"/>
        <v>0</v>
      </c>
      <c r="DH65" s="114"/>
      <c r="DI65" s="21"/>
      <c r="DJ65" s="114"/>
      <c r="DK65" s="21"/>
      <c r="DL65" s="119"/>
      <c r="DM65" s="21"/>
      <c r="DN65" s="131"/>
      <c r="DO65" s="97"/>
      <c r="DP65" s="152">
        <f t="shared" si="28"/>
        <v>0</v>
      </c>
      <c r="DQ65" s="114"/>
      <c r="DR65" s="21"/>
      <c r="DS65" s="119"/>
      <c r="DT65" s="21"/>
      <c r="DU65" s="119"/>
      <c r="DV65" s="97"/>
      <c r="DW65" s="152">
        <f t="shared" si="37"/>
        <v>0</v>
      </c>
      <c r="DX65" s="120"/>
      <c r="DY65" s="21"/>
      <c r="DZ65" s="120"/>
      <c r="EA65" s="21"/>
      <c r="EB65" s="131"/>
      <c r="EC65" s="21"/>
      <c r="ED65" s="121"/>
      <c r="EE65" s="97"/>
      <c r="EF65" s="152">
        <f>EH65+EJ65+EL65</f>
        <v>11.5</v>
      </c>
      <c r="EG65" s="132">
        <v>5</v>
      </c>
      <c r="EH65" s="21">
        <f>23*0.5</f>
        <v>11.5</v>
      </c>
      <c r="EI65" s="132"/>
      <c r="EJ65" s="21"/>
      <c r="EK65" s="131"/>
      <c r="EL65" s="21"/>
      <c r="EM65" s="107">
        <v>4</v>
      </c>
      <c r="EN65" s="55" t="s">
        <v>27</v>
      </c>
      <c r="EO65" s="152">
        <f t="shared" si="35"/>
        <v>18</v>
      </c>
      <c r="EP65" s="29"/>
      <c r="EQ65" s="21"/>
      <c r="ER65" s="131">
        <v>4</v>
      </c>
      <c r="ES65" s="104">
        <f>30*0.6</f>
        <v>18</v>
      </c>
    </row>
    <row r="66" spans="1:149" ht="15" customHeight="1" x14ac:dyDescent="0.35">
      <c r="A66" s="66">
        <f t="shared" si="23"/>
        <v>58</v>
      </c>
      <c r="B66" s="67">
        <v>5060</v>
      </c>
      <c r="C66" s="2" t="s">
        <v>93</v>
      </c>
      <c r="D66" s="68">
        <v>2006</v>
      </c>
      <c r="E66" s="69">
        <f t="shared" si="24"/>
        <v>36.000000000000007</v>
      </c>
      <c r="F66" s="70">
        <f>H66+J66+L66</f>
        <v>0</v>
      </c>
      <c r="G66" s="16"/>
      <c r="H66" s="17"/>
      <c r="I66" s="18"/>
      <c r="J66" s="17"/>
      <c r="K66" s="17"/>
      <c r="L66" s="19"/>
      <c r="M66" s="70">
        <f t="shared" si="36"/>
        <v>0</v>
      </c>
      <c r="N66" s="16"/>
      <c r="O66" s="17"/>
      <c r="P66" s="18"/>
      <c r="Q66" s="17"/>
      <c r="R66" s="17"/>
      <c r="S66" s="19"/>
      <c r="T66" s="70">
        <f>V66+X66+Z66</f>
        <v>0</v>
      </c>
      <c r="U66" s="16"/>
      <c r="V66" s="17"/>
      <c r="W66" s="18"/>
      <c r="X66" s="17"/>
      <c r="Y66" s="18"/>
      <c r="Z66" s="19"/>
      <c r="AA66" s="73">
        <f>AC66+AE66+AG66+AK66+AM66</f>
        <v>0</v>
      </c>
      <c r="AB66" s="20"/>
      <c r="AC66" s="21"/>
      <c r="AD66" s="29"/>
      <c r="AE66" s="21"/>
      <c r="AF66" s="29"/>
      <c r="AG66" s="21"/>
      <c r="AH66" s="118"/>
      <c r="AI66" s="26"/>
      <c r="AJ66" s="118"/>
      <c r="AK66" s="26"/>
      <c r="AL66" s="118"/>
      <c r="AM66" s="27"/>
      <c r="AN66" s="73">
        <f>AP66+AR66+AV66</f>
        <v>0</v>
      </c>
      <c r="AO66" s="118"/>
      <c r="AP66" s="26"/>
      <c r="AQ66" s="118"/>
      <c r="AR66" s="26"/>
      <c r="AS66" s="118"/>
      <c r="AT66" s="26"/>
      <c r="AU66" s="118"/>
      <c r="AV66" s="27"/>
      <c r="AW66" s="90">
        <f>AY66+BA66</f>
        <v>0</v>
      </c>
      <c r="AX66" s="110"/>
      <c r="AY66" s="111"/>
      <c r="AZ66" s="110"/>
      <c r="BA66" s="111"/>
      <c r="BB66" s="65">
        <v>8</v>
      </c>
      <c r="BC66" s="65" t="s">
        <v>27</v>
      </c>
      <c r="BD66" s="65">
        <v>7</v>
      </c>
      <c r="BE66" s="113" t="s">
        <v>27</v>
      </c>
      <c r="BF66" s="74">
        <f t="shared" si="38"/>
        <v>0</v>
      </c>
      <c r="BG66" s="138"/>
      <c r="BH66" s="26"/>
      <c r="BI66" s="138"/>
      <c r="BJ66" s="26"/>
      <c r="BK66" s="118"/>
      <c r="BL66" s="26"/>
      <c r="BM66" s="118"/>
      <c r="BN66" s="53"/>
      <c r="BO66" s="118"/>
      <c r="BP66" s="53"/>
      <c r="BQ66" s="74">
        <f t="shared" si="21"/>
        <v>0</v>
      </c>
      <c r="BR66" s="114"/>
      <c r="BS66" s="21"/>
      <c r="BT66" s="114"/>
      <c r="BU66" s="97"/>
      <c r="BV66" s="74">
        <f t="shared" si="32"/>
        <v>0</v>
      </c>
      <c r="BW66" s="114"/>
      <c r="BX66" s="21"/>
      <c r="BY66" s="114"/>
      <c r="BZ66" s="21"/>
      <c r="CA66" s="114"/>
      <c r="CB66" s="21"/>
      <c r="CC66" s="119"/>
      <c r="CD66" s="21"/>
      <c r="CE66" s="114"/>
      <c r="CF66" s="21"/>
      <c r="CG66" s="119"/>
      <c r="CH66" s="21"/>
      <c r="CI66" s="114"/>
      <c r="CJ66" s="21"/>
      <c r="CK66" s="119"/>
      <c r="CL66" s="21"/>
      <c r="CM66" s="114"/>
      <c r="CN66" s="21"/>
      <c r="CO66" s="74">
        <f t="shared" si="26"/>
        <v>0</v>
      </c>
      <c r="CP66" s="114"/>
      <c r="CQ66" s="21"/>
      <c r="CR66" s="119"/>
      <c r="CS66" s="97"/>
      <c r="CT66" s="74">
        <f t="shared" si="34"/>
        <v>3.2</v>
      </c>
      <c r="CU66" s="114"/>
      <c r="CV66" s="21"/>
      <c r="CW66" s="114">
        <v>9</v>
      </c>
      <c r="CX66" s="21">
        <f>4*0.8</f>
        <v>3.2</v>
      </c>
      <c r="CY66" s="114"/>
      <c r="CZ66" s="21"/>
      <c r="DA66" s="119"/>
      <c r="DB66" s="21"/>
      <c r="DC66" s="114"/>
      <c r="DD66" s="21"/>
      <c r="DE66" s="119"/>
      <c r="DF66" s="97"/>
      <c r="DG66" s="74">
        <f t="shared" si="27"/>
        <v>0</v>
      </c>
      <c r="DH66" s="132"/>
      <c r="DI66" s="21"/>
      <c r="DJ66" s="114"/>
      <c r="DK66" s="21"/>
      <c r="DL66" s="119"/>
      <c r="DM66" s="21"/>
      <c r="DN66" s="119"/>
      <c r="DO66" s="97"/>
      <c r="DP66" s="74">
        <f t="shared" si="28"/>
        <v>0</v>
      </c>
      <c r="DQ66" s="132"/>
      <c r="DR66" s="21"/>
      <c r="DS66" s="119"/>
      <c r="DT66" s="21"/>
      <c r="DU66" s="119"/>
      <c r="DV66" s="97"/>
      <c r="DW66" s="74">
        <f>DY66+EC66</f>
        <v>32.800000000000004</v>
      </c>
      <c r="DX66" s="120">
        <v>2</v>
      </c>
      <c r="DY66" s="21">
        <f>82*0.4</f>
        <v>32.800000000000004</v>
      </c>
      <c r="DZ66" s="28">
        <v>3</v>
      </c>
      <c r="EA66" s="23">
        <f>60*0.4</f>
        <v>24</v>
      </c>
      <c r="EB66" s="121"/>
      <c r="EC66" s="21"/>
      <c r="ED66" s="107">
        <v>4</v>
      </c>
      <c r="EE66" s="54">
        <f>30*0.4</f>
        <v>12</v>
      </c>
      <c r="EF66" s="74">
        <f>EH66+EJ66+EL66+EN66</f>
        <v>0</v>
      </c>
      <c r="EG66" s="132"/>
      <c r="EH66" s="21"/>
      <c r="EI66" s="132"/>
      <c r="EJ66" s="21"/>
      <c r="EK66" s="131"/>
      <c r="EL66" s="21"/>
      <c r="EM66" s="131"/>
      <c r="EN66" s="97"/>
      <c r="EO66" s="74">
        <f t="shared" si="35"/>
        <v>0</v>
      </c>
      <c r="EP66" s="29"/>
      <c r="EQ66" s="21"/>
      <c r="ER66" s="131"/>
      <c r="ES66" s="104"/>
    </row>
    <row r="67" spans="1:149" ht="15" customHeight="1" x14ac:dyDescent="0.35">
      <c r="A67" s="144">
        <f t="shared" si="23"/>
        <v>59</v>
      </c>
      <c r="B67" s="145">
        <v>7324</v>
      </c>
      <c r="C67" s="146" t="s">
        <v>134</v>
      </c>
      <c r="D67" s="147">
        <v>2009</v>
      </c>
      <c r="E67" s="148">
        <f t="shared" si="24"/>
        <v>33</v>
      </c>
      <c r="F67" s="154">
        <f>H67</f>
        <v>0</v>
      </c>
      <c r="G67" s="16"/>
      <c r="H67" s="17"/>
      <c r="I67" s="18"/>
      <c r="J67" s="17"/>
      <c r="K67" s="17"/>
      <c r="L67" s="19"/>
      <c r="M67" s="154">
        <f t="shared" si="36"/>
        <v>0</v>
      </c>
      <c r="N67" s="16"/>
      <c r="O67" s="17"/>
      <c r="P67" s="18"/>
      <c r="Q67" s="17"/>
      <c r="R67" s="17"/>
      <c r="S67" s="19"/>
      <c r="T67" s="154">
        <f>X67</f>
        <v>0</v>
      </c>
      <c r="U67" s="16"/>
      <c r="V67" s="17"/>
      <c r="W67" s="18"/>
      <c r="X67" s="17"/>
      <c r="Y67" s="18"/>
      <c r="Z67" s="19"/>
      <c r="AA67" s="149">
        <f>AC67+AE67+AG67+AI67+AK67+AM67</f>
        <v>0</v>
      </c>
      <c r="AB67" s="20"/>
      <c r="AC67" s="21"/>
      <c r="AD67" s="29"/>
      <c r="AE67" s="21"/>
      <c r="AF67" s="29"/>
      <c r="AG67" s="21"/>
      <c r="AH67" s="138"/>
      <c r="AI67" s="26"/>
      <c r="AJ67" s="118"/>
      <c r="AK67" s="26"/>
      <c r="AL67" s="118"/>
      <c r="AM67" s="27"/>
      <c r="AN67" s="149">
        <f t="shared" ref="AN67:AN98" si="39">AP67+AR67+AT67+AV67</f>
        <v>0</v>
      </c>
      <c r="AO67" s="118"/>
      <c r="AP67" s="26"/>
      <c r="AQ67" s="138"/>
      <c r="AR67" s="26"/>
      <c r="AS67" s="138"/>
      <c r="AT67" s="26"/>
      <c r="AU67" s="138"/>
      <c r="AV67" s="27"/>
      <c r="AW67" s="155">
        <f>BA67+BC67+BE67</f>
        <v>0</v>
      </c>
      <c r="AX67" s="91"/>
      <c r="AY67" s="92"/>
      <c r="AZ67" s="91"/>
      <c r="BA67" s="92"/>
      <c r="BB67" s="91"/>
      <c r="BC67" s="92"/>
      <c r="BD67" s="91"/>
      <c r="BE67" s="105"/>
      <c r="BF67" s="152">
        <f t="shared" si="38"/>
        <v>0</v>
      </c>
      <c r="BG67" s="132"/>
      <c r="BH67" s="21"/>
      <c r="BI67" s="132"/>
      <c r="BJ67" s="21"/>
      <c r="BK67" s="118"/>
      <c r="BL67" s="26"/>
      <c r="BM67" s="138"/>
      <c r="BN67" s="53"/>
      <c r="BO67" s="118"/>
      <c r="BP67" s="53"/>
      <c r="BQ67" s="152">
        <f t="shared" ref="BQ67:BQ98" si="40">BS67+BU67</f>
        <v>0</v>
      </c>
      <c r="BR67" s="114"/>
      <c r="BS67" s="21"/>
      <c r="BT67" s="114"/>
      <c r="BU67" s="97"/>
      <c r="BV67" s="152">
        <f t="shared" si="32"/>
        <v>0</v>
      </c>
      <c r="BW67" s="114"/>
      <c r="BX67" s="21"/>
      <c r="BY67" s="114"/>
      <c r="BZ67" s="21"/>
      <c r="CA67" s="114"/>
      <c r="CB67" s="21"/>
      <c r="CC67" s="119"/>
      <c r="CD67" s="21"/>
      <c r="CE67" s="114"/>
      <c r="CF67" s="21"/>
      <c r="CG67" s="119"/>
      <c r="CH67" s="21"/>
      <c r="CI67" s="114"/>
      <c r="CJ67" s="21"/>
      <c r="CK67" s="119"/>
      <c r="CL67" s="21"/>
      <c r="CM67" s="114"/>
      <c r="CN67" s="21"/>
      <c r="CO67" s="152">
        <f t="shared" si="26"/>
        <v>0</v>
      </c>
      <c r="CP67" s="114"/>
      <c r="CQ67" s="21"/>
      <c r="CR67" s="119"/>
      <c r="CS67" s="97"/>
      <c r="CT67" s="152">
        <f t="shared" si="34"/>
        <v>0</v>
      </c>
      <c r="CU67" s="114"/>
      <c r="CV67" s="21"/>
      <c r="CW67" s="114"/>
      <c r="CX67" s="21"/>
      <c r="CY67" s="114"/>
      <c r="CZ67" s="21"/>
      <c r="DA67" s="119"/>
      <c r="DB67" s="21"/>
      <c r="DC67" s="114"/>
      <c r="DD67" s="21"/>
      <c r="DE67" s="119"/>
      <c r="DF67" s="97"/>
      <c r="DG67" s="152">
        <f t="shared" si="27"/>
        <v>0</v>
      </c>
      <c r="DH67" s="132"/>
      <c r="DI67" s="21"/>
      <c r="DJ67" s="114"/>
      <c r="DK67" s="21"/>
      <c r="DL67" s="119"/>
      <c r="DM67" s="21"/>
      <c r="DN67" s="131"/>
      <c r="DO67" s="97"/>
      <c r="DP67" s="152">
        <f>DR67+DT67</f>
        <v>33</v>
      </c>
      <c r="DQ67" s="114"/>
      <c r="DR67" s="21"/>
      <c r="DS67" s="119">
        <v>1</v>
      </c>
      <c r="DT67" s="21">
        <f>110*0.3</f>
        <v>33</v>
      </c>
      <c r="DU67" s="107">
        <v>3</v>
      </c>
      <c r="DV67" s="55" t="s">
        <v>27</v>
      </c>
      <c r="DW67" s="152">
        <f>DY67+EA67+EC67+EE67</f>
        <v>0</v>
      </c>
      <c r="DX67" s="120"/>
      <c r="DY67" s="21"/>
      <c r="DZ67" s="120"/>
      <c r="EA67" s="21"/>
      <c r="EB67" s="121"/>
      <c r="EC67" s="21"/>
      <c r="ED67" s="121"/>
      <c r="EE67" s="97"/>
      <c r="EF67" s="152">
        <f>EH67+EJ67+EL67+EN67</f>
        <v>0</v>
      </c>
      <c r="EG67" s="132"/>
      <c r="EH67" s="21"/>
      <c r="EI67" s="132"/>
      <c r="EJ67" s="21"/>
      <c r="EK67" s="131"/>
      <c r="EL67" s="21"/>
      <c r="EM67" s="131"/>
      <c r="EN67" s="97"/>
      <c r="EO67" s="152">
        <f t="shared" si="35"/>
        <v>0</v>
      </c>
      <c r="EP67" s="29"/>
      <c r="EQ67" s="21"/>
      <c r="ER67" s="131"/>
      <c r="ES67" s="104"/>
    </row>
    <row r="68" spans="1:149" ht="15" customHeight="1" x14ac:dyDescent="0.35">
      <c r="A68" s="66">
        <f t="shared" si="23"/>
        <v>60</v>
      </c>
      <c r="B68" s="67">
        <v>5919</v>
      </c>
      <c r="C68" s="2" t="s">
        <v>89</v>
      </c>
      <c r="D68" s="68">
        <v>2007</v>
      </c>
      <c r="E68" s="69">
        <f t="shared" si="24"/>
        <v>27.199999999999996</v>
      </c>
      <c r="F68" s="70">
        <f>H68+J68+L68</f>
        <v>0</v>
      </c>
      <c r="G68" s="16"/>
      <c r="H68" s="17"/>
      <c r="I68" s="18"/>
      <c r="J68" s="17"/>
      <c r="K68" s="17"/>
      <c r="L68" s="19"/>
      <c r="M68" s="70">
        <f t="shared" si="36"/>
        <v>0</v>
      </c>
      <c r="N68" s="16"/>
      <c r="O68" s="17"/>
      <c r="P68" s="18"/>
      <c r="Q68" s="17"/>
      <c r="R68" s="17"/>
      <c r="S68" s="19"/>
      <c r="T68" s="70">
        <f>V68+X68+Z68</f>
        <v>0</v>
      </c>
      <c r="U68" s="16"/>
      <c r="V68" s="17"/>
      <c r="W68" s="18"/>
      <c r="X68" s="17"/>
      <c r="Y68" s="18"/>
      <c r="Z68" s="19"/>
      <c r="AA68" s="73">
        <f>AC68+AE68+AG68+AK68</f>
        <v>0</v>
      </c>
      <c r="AB68" s="20"/>
      <c r="AC68" s="21"/>
      <c r="AD68" s="29"/>
      <c r="AE68" s="21"/>
      <c r="AF68" s="29"/>
      <c r="AG68" s="21"/>
      <c r="AH68" s="28">
        <v>7</v>
      </c>
      <c r="AI68" s="22" t="s">
        <v>27</v>
      </c>
      <c r="AJ68" s="118"/>
      <c r="AK68" s="26"/>
      <c r="AL68" s="28">
        <v>6</v>
      </c>
      <c r="AM68" s="34" t="s">
        <v>27</v>
      </c>
      <c r="AN68" s="73">
        <f t="shared" si="39"/>
        <v>0</v>
      </c>
      <c r="AO68" s="118"/>
      <c r="AP68" s="26"/>
      <c r="AQ68" s="138"/>
      <c r="AR68" s="26"/>
      <c r="AS68" s="118"/>
      <c r="AT68" s="26"/>
      <c r="AU68" s="118"/>
      <c r="AV68" s="27"/>
      <c r="AW68" s="90">
        <f>AY68+BA68+BE68</f>
        <v>16.799999999999997</v>
      </c>
      <c r="AX68" s="110"/>
      <c r="AY68" s="111"/>
      <c r="AZ68" s="110"/>
      <c r="BA68" s="111"/>
      <c r="BB68" s="65">
        <v>7</v>
      </c>
      <c r="BC68" s="65" t="s">
        <v>27</v>
      </c>
      <c r="BD68" s="127">
        <v>6</v>
      </c>
      <c r="BE68" s="128">
        <f>16*0.7*1.5</f>
        <v>16.799999999999997</v>
      </c>
      <c r="BF68" s="74">
        <f t="shared" si="38"/>
        <v>0</v>
      </c>
      <c r="BG68" s="138"/>
      <c r="BH68" s="26"/>
      <c r="BI68" s="138"/>
      <c r="BJ68" s="26"/>
      <c r="BK68" s="118"/>
      <c r="BL68" s="26"/>
      <c r="BM68" s="118"/>
      <c r="BN68" s="53"/>
      <c r="BO68" s="118"/>
      <c r="BP68" s="53"/>
      <c r="BQ68" s="74">
        <f t="shared" si="40"/>
        <v>0</v>
      </c>
      <c r="BR68" s="114"/>
      <c r="BS68" s="21"/>
      <c r="BT68" s="114"/>
      <c r="BU68" s="97"/>
      <c r="BV68" s="74">
        <f t="shared" si="32"/>
        <v>0</v>
      </c>
      <c r="BW68" s="132"/>
      <c r="BX68" s="21"/>
      <c r="BY68" s="114"/>
      <c r="BZ68" s="21"/>
      <c r="CA68" s="114"/>
      <c r="CB68" s="21"/>
      <c r="CC68" s="119"/>
      <c r="CD68" s="21"/>
      <c r="CE68" s="114"/>
      <c r="CF68" s="21"/>
      <c r="CG68" s="131"/>
      <c r="CH68" s="21"/>
      <c r="CI68" s="114"/>
      <c r="CJ68" s="21"/>
      <c r="CK68" s="119"/>
      <c r="CL68" s="21"/>
      <c r="CM68" s="114"/>
      <c r="CN68" s="21"/>
      <c r="CO68" s="74">
        <f t="shared" si="26"/>
        <v>0</v>
      </c>
      <c r="CP68" s="114"/>
      <c r="CQ68" s="21"/>
      <c r="CR68" s="119"/>
      <c r="CS68" s="97"/>
      <c r="CT68" s="74">
        <f t="shared" si="34"/>
        <v>0</v>
      </c>
      <c r="CU68" s="114"/>
      <c r="CV68" s="21"/>
      <c r="CW68" s="114"/>
      <c r="CX68" s="21"/>
      <c r="CY68" s="114"/>
      <c r="CZ68" s="21"/>
      <c r="DA68" s="131"/>
      <c r="DB68" s="21"/>
      <c r="DC68" s="114"/>
      <c r="DD68" s="21"/>
      <c r="DE68" s="119"/>
      <c r="DF68" s="97"/>
      <c r="DG68" s="74">
        <f t="shared" si="27"/>
        <v>7.1999999999999993</v>
      </c>
      <c r="DH68" s="114"/>
      <c r="DI68" s="21"/>
      <c r="DJ68" s="114">
        <v>7</v>
      </c>
      <c r="DK68" s="21">
        <f>12*0.6</f>
        <v>7.1999999999999993</v>
      </c>
      <c r="DL68" s="119"/>
      <c r="DM68" s="21"/>
      <c r="DN68" s="119"/>
      <c r="DO68" s="97"/>
      <c r="DP68" s="74">
        <f t="shared" ref="DP68:DP82" si="41">DR68+DT68+DV68</f>
        <v>0</v>
      </c>
      <c r="DQ68" s="132"/>
      <c r="DR68" s="21"/>
      <c r="DS68" s="119"/>
      <c r="DT68" s="21"/>
      <c r="DU68" s="119"/>
      <c r="DV68" s="97"/>
      <c r="DW68" s="74">
        <f>DY68+EA68+EC68+EE68</f>
        <v>3.2</v>
      </c>
      <c r="DX68" s="132"/>
      <c r="DY68" s="21"/>
      <c r="DZ68" s="132">
        <v>8</v>
      </c>
      <c r="EA68" s="21">
        <f>8*0.4</f>
        <v>3.2</v>
      </c>
      <c r="EB68" s="131"/>
      <c r="EC68" s="21"/>
      <c r="ED68" s="121"/>
      <c r="EE68" s="97"/>
      <c r="EF68" s="74">
        <f>EH68+EJ68</f>
        <v>0</v>
      </c>
      <c r="EG68" s="132"/>
      <c r="EH68" s="21"/>
      <c r="EI68" s="132"/>
      <c r="EJ68" s="21"/>
      <c r="EK68" s="107">
        <v>4</v>
      </c>
      <c r="EL68" s="22" t="s">
        <v>27</v>
      </c>
      <c r="EM68" s="107">
        <v>5</v>
      </c>
      <c r="EN68" s="55" t="s">
        <v>27</v>
      </c>
      <c r="EO68" s="74">
        <f>EQ68</f>
        <v>0</v>
      </c>
      <c r="EP68" s="29"/>
      <c r="EQ68" s="21"/>
      <c r="ER68" s="107">
        <v>5</v>
      </c>
      <c r="ES68" s="34" t="s">
        <v>27</v>
      </c>
    </row>
    <row r="69" spans="1:149" ht="15" customHeight="1" x14ac:dyDescent="0.35">
      <c r="A69" s="144">
        <f t="shared" si="23"/>
        <v>61</v>
      </c>
      <c r="B69" s="145">
        <v>6551</v>
      </c>
      <c r="C69" s="146" t="s">
        <v>110</v>
      </c>
      <c r="D69" s="147">
        <v>2008</v>
      </c>
      <c r="E69" s="148">
        <f t="shared" si="24"/>
        <v>25.2</v>
      </c>
      <c r="F69" s="154">
        <f>H69</f>
        <v>0</v>
      </c>
      <c r="G69" s="16"/>
      <c r="H69" s="17"/>
      <c r="I69" s="18"/>
      <c r="J69" s="17"/>
      <c r="K69" s="17"/>
      <c r="L69" s="19"/>
      <c r="M69" s="154">
        <f t="shared" si="36"/>
        <v>0</v>
      </c>
      <c r="N69" s="16"/>
      <c r="O69" s="17"/>
      <c r="P69" s="18"/>
      <c r="Q69" s="17"/>
      <c r="R69" s="17"/>
      <c r="S69" s="19"/>
      <c r="T69" s="154">
        <f>X69</f>
        <v>0</v>
      </c>
      <c r="U69" s="16"/>
      <c r="V69" s="17"/>
      <c r="W69" s="18"/>
      <c r="X69" s="17"/>
      <c r="Y69" s="18"/>
      <c r="Z69" s="19"/>
      <c r="AA69" s="149">
        <f t="shared" ref="AA69:AA99" si="42">AC69+AE69+AG69+AI69+AK69+AM69</f>
        <v>0</v>
      </c>
      <c r="AB69" s="20"/>
      <c r="AC69" s="21"/>
      <c r="AD69" s="29"/>
      <c r="AE69" s="21"/>
      <c r="AF69" s="29"/>
      <c r="AG69" s="21"/>
      <c r="AH69" s="118"/>
      <c r="AI69" s="26"/>
      <c r="AJ69" s="118"/>
      <c r="AK69" s="26"/>
      <c r="AL69" s="118"/>
      <c r="AM69" s="27"/>
      <c r="AN69" s="149">
        <f t="shared" si="39"/>
        <v>0</v>
      </c>
      <c r="AO69" s="118"/>
      <c r="AP69" s="26"/>
      <c r="AQ69" s="118"/>
      <c r="AR69" s="26"/>
      <c r="AS69" s="118"/>
      <c r="AT69" s="26"/>
      <c r="AU69" s="118"/>
      <c r="AV69" s="27"/>
      <c r="AW69" s="155">
        <f>BA69+BC69+BE69</f>
        <v>0</v>
      </c>
      <c r="AX69" s="91"/>
      <c r="AY69" s="92"/>
      <c r="AZ69" s="91"/>
      <c r="BA69" s="92"/>
      <c r="BB69" s="91"/>
      <c r="BC69" s="92"/>
      <c r="BD69" s="91"/>
      <c r="BE69" s="105"/>
      <c r="BF69" s="152">
        <f t="shared" si="38"/>
        <v>0</v>
      </c>
      <c r="BG69" s="138"/>
      <c r="BH69" s="21"/>
      <c r="BI69" s="132"/>
      <c r="BJ69" s="21"/>
      <c r="BK69" s="118"/>
      <c r="BL69" s="26"/>
      <c r="BM69" s="118"/>
      <c r="BN69" s="53"/>
      <c r="BO69" s="118"/>
      <c r="BP69" s="53"/>
      <c r="BQ69" s="152">
        <f t="shared" si="40"/>
        <v>0</v>
      </c>
      <c r="BR69" s="114"/>
      <c r="BS69" s="21"/>
      <c r="BT69" s="114"/>
      <c r="BU69" s="97"/>
      <c r="BV69" s="152">
        <f t="shared" si="32"/>
        <v>0</v>
      </c>
      <c r="BW69" s="114"/>
      <c r="BX69" s="21"/>
      <c r="BY69" s="114"/>
      <c r="BZ69" s="21"/>
      <c r="CA69" s="114"/>
      <c r="CB69" s="21"/>
      <c r="CC69" s="119"/>
      <c r="CD69" s="21"/>
      <c r="CE69" s="114"/>
      <c r="CF69" s="21"/>
      <c r="CG69" s="119"/>
      <c r="CH69" s="21"/>
      <c r="CI69" s="114"/>
      <c r="CJ69" s="21"/>
      <c r="CK69" s="119"/>
      <c r="CL69" s="21"/>
      <c r="CM69" s="114"/>
      <c r="CN69" s="21"/>
      <c r="CO69" s="152">
        <f t="shared" si="26"/>
        <v>0</v>
      </c>
      <c r="CP69" s="114"/>
      <c r="CQ69" s="21"/>
      <c r="CR69" s="119"/>
      <c r="CS69" s="97"/>
      <c r="CT69" s="152">
        <f t="shared" si="34"/>
        <v>0</v>
      </c>
      <c r="CU69" s="114"/>
      <c r="CV69" s="21"/>
      <c r="CW69" s="114"/>
      <c r="CX69" s="21"/>
      <c r="CY69" s="114"/>
      <c r="CZ69" s="21"/>
      <c r="DA69" s="131"/>
      <c r="DB69" s="21"/>
      <c r="DC69" s="114"/>
      <c r="DD69" s="21"/>
      <c r="DE69" s="119"/>
      <c r="DF69" s="97"/>
      <c r="DG69" s="152">
        <f t="shared" si="27"/>
        <v>25.2</v>
      </c>
      <c r="DH69" s="114"/>
      <c r="DI69" s="21"/>
      <c r="DJ69" s="114"/>
      <c r="DK69" s="21"/>
      <c r="DL69" s="119">
        <v>4</v>
      </c>
      <c r="DM69" s="21">
        <f>30*0.6</f>
        <v>18</v>
      </c>
      <c r="DN69" s="137">
        <v>8</v>
      </c>
      <c r="DO69" s="57">
        <f>8*0.6*1.5</f>
        <v>7.1999999999999993</v>
      </c>
      <c r="DP69" s="152">
        <f t="shared" si="41"/>
        <v>0</v>
      </c>
      <c r="DQ69" s="114"/>
      <c r="DR69" s="21"/>
      <c r="DS69" s="119"/>
      <c r="DT69" s="21"/>
      <c r="DU69" s="119"/>
      <c r="DV69" s="97"/>
      <c r="DW69" s="152">
        <f>DY69+EA69+EC69+EE69</f>
        <v>0</v>
      </c>
      <c r="DX69" s="120"/>
      <c r="DY69" s="21"/>
      <c r="DZ69" s="132"/>
      <c r="EA69" s="21"/>
      <c r="EB69" s="131"/>
      <c r="EC69" s="21"/>
      <c r="ED69" s="121"/>
      <c r="EE69" s="98"/>
      <c r="EF69" s="152">
        <f t="shared" ref="EF69:EF97" si="43">EH69+EJ69+EL69+EN69</f>
        <v>0</v>
      </c>
      <c r="EG69" s="132"/>
      <c r="EH69" s="21"/>
      <c r="EI69" s="132"/>
      <c r="EJ69" s="21"/>
      <c r="EK69" s="131"/>
      <c r="EL69" s="21"/>
      <c r="EM69" s="131"/>
      <c r="EN69" s="98"/>
      <c r="EO69" s="152">
        <f t="shared" ref="EO69:EO77" si="44">EQ69+ES69</f>
        <v>0</v>
      </c>
      <c r="EP69" s="29"/>
      <c r="EQ69" s="21"/>
      <c r="ER69" s="131"/>
      <c r="ES69" s="104"/>
    </row>
    <row r="70" spans="1:149" ht="15" customHeight="1" x14ac:dyDescent="0.35">
      <c r="A70" s="66">
        <f t="shared" si="23"/>
        <v>62</v>
      </c>
      <c r="B70" s="67">
        <v>6240</v>
      </c>
      <c r="C70" s="2" t="s">
        <v>109</v>
      </c>
      <c r="D70" s="68">
        <v>2007</v>
      </c>
      <c r="E70" s="69">
        <f t="shared" si="24"/>
        <v>25.2</v>
      </c>
      <c r="F70" s="70">
        <f>H70</f>
        <v>0</v>
      </c>
      <c r="G70" s="16"/>
      <c r="H70" s="17"/>
      <c r="I70" s="18"/>
      <c r="J70" s="17"/>
      <c r="K70" s="17"/>
      <c r="L70" s="19"/>
      <c r="M70" s="70">
        <f t="shared" si="36"/>
        <v>0</v>
      </c>
      <c r="N70" s="16"/>
      <c r="O70" s="17"/>
      <c r="P70" s="18"/>
      <c r="Q70" s="17"/>
      <c r="R70" s="17"/>
      <c r="S70" s="19"/>
      <c r="T70" s="70">
        <f>X70</f>
        <v>0</v>
      </c>
      <c r="U70" s="16"/>
      <c r="V70" s="17"/>
      <c r="W70" s="18"/>
      <c r="X70" s="17"/>
      <c r="Y70" s="18"/>
      <c r="Z70" s="19"/>
      <c r="AA70" s="73">
        <f t="shared" si="42"/>
        <v>0</v>
      </c>
      <c r="AB70" s="20"/>
      <c r="AC70" s="21"/>
      <c r="AD70" s="29"/>
      <c r="AE70" s="21"/>
      <c r="AF70" s="29"/>
      <c r="AG70" s="21"/>
      <c r="AH70" s="138"/>
      <c r="AI70" s="26"/>
      <c r="AJ70" s="118"/>
      <c r="AK70" s="26"/>
      <c r="AL70" s="118"/>
      <c r="AM70" s="27"/>
      <c r="AN70" s="73">
        <f t="shared" si="39"/>
        <v>0</v>
      </c>
      <c r="AO70" s="118"/>
      <c r="AP70" s="26"/>
      <c r="AQ70" s="138"/>
      <c r="AR70" s="26"/>
      <c r="AS70" s="118"/>
      <c r="AT70" s="26"/>
      <c r="AU70" s="118"/>
      <c r="AV70" s="27"/>
      <c r="AW70" s="90">
        <f>BA70+BC70+BE70</f>
        <v>0</v>
      </c>
      <c r="AX70" s="91"/>
      <c r="AY70" s="92"/>
      <c r="AZ70" s="91"/>
      <c r="BA70" s="92"/>
      <c r="BB70" s="91"/>
      <c r="BC70" s="92"/>
      <c r="BD70" s="91"/>
      <c r="BE70" s="105"/>
      <c r="BF70" s="74">
        <f t="shared" si="38"/>
        <v>0</v>
      </c>
      <c r="BG70" s="138"/>
      <c r="BH70" s="21"/>
      <c r="BI70" s="132"/>
      <c r="BJ70" s="21"/>
      <c r="BK70" s="118"/>
      <c r="BL70" s="26"/>
      <c r="BM70" s="118"/>
      <c r="BN70" s="53"/>
      <c r="BO70" s="118"/>
      <c r="BP70" s="53"/>
      <c r="BQ70" s="74">
        <f t="shared" si="40"/>
        <v>0</v>
      </c>
      <c r="BR70" s="114"/>
      <c r="BS70" s="21"/>
      <c r="BT70" s="114"/>
      <c r="BU70" s="97"/>
      <c r="BV70" s="74">
        <f t="shared" si="32"/>
        <v>0</v>
      </c>
      <c r="BW70" s="132"/>
      <c r="BX70" s="21"/>
      <c r="BY70" s="114"/>
      <c r="BZ70" s="21"/>
      <c r="CA70" s="114"/>
      <c r="CB70" s="21"/>
      <c r="CC70" s="119"/>
      <c r="CD70" s="21"/>
      <c r="CE70" s="114"/>
      <c r="CF70" s="21"/>
      <c r="CG70" s="131"/>
      <c r="CH70" s="21"/>
      <c r="CI70" s="114"/>
      <c r="CJ70" s="21"/>
      <c r="CK70" s="119"/>
      <c r="CL70" s="21"/>
      <c r="CM70" s="114"/>
      <c r="CN70" s="21"/>
      <c r="CO70" s="74">
        <f t="shared" si="26"/>
        <v>0</v>
      </c>
      <c r="CP70" s="114"/>
      <c r="CQ70" s="21"/>
      <c r="CR70" s="119"/>
      <c r="CS70" s="97"/>
      <c r="CT70" s="74">
        <f t="shared" si="34"/>
        <v>0</v>
      </c>
      <c r="CU70" s="114"/>
      <c r="CV70" s="21"/>
      <c r="CW70" s="114"/>
      <c r="CX70" s="21"/>
      <c r="CY70" s="114"/>
      <c r="CZ70" s="21"/>
      <c r="DA70" s="131"/>
      <c r="DB70" s="21"/>
      <c r="DC70" s="114"/>
      <c r="DD70" s="21"/>
      <c r="DE70" s="119"/>
      <c r="DF70" s="97"/>
      <c r="DG70" s="74">
        <f t="shared" si="27"/>
        <v>25.2</v>
      </c>
      <c r="DH70" s="114"/>
      <c r="DI70" s="21"/>
      <c r="DJ70" s="114"/>
      <c r="DK70" s="21"/>
      <c r="DL70" s="119">
        <v>4</v>
      </c>
      <c r="DM70" s="21">
        <f>30*0.6</f>
        <v>18</v>
      </c>
      <c r="DN70" s="137">
        <v>8</v>
      </c>
      <c r="DO70" s="57">
        <f>8*0.6*1.5</f>
        <v>7.1999999999999993</v>
      </c>
      <c r="DP70" s="74">
        <f t="shared" si="41"/>
        <v>0</v>
      </c>
      <c r="DQ70" s="114"/>
      <c r="DR70" s="21"/>
      <c r="DS70" s="119"/>
      <c r="DT70" s="21"/>
      <c r="DU70" s="119"/>
      <c r="DV70" s="97"/>
      <c r="DW70" s="74">
        <f>DY70+EA70+EC70+EE70</f>
        <v>0</v>
      </c>
      <c r="DX70" s="132"/>
      <c r="DY70" s="21"/>
      <c r="DZ70" s="132"/>
      <c r="EA70" s="21"/>
      <c r="EB70" s="131"/>
      <c r="EC70" s="21"/>
      <c r="ED70" s="121"/>
      <c r="EE70" s="97"/>
      <c r="EF70" s="74">
        <f t="shared" si="43"/>
        <v>0</v>
      </c>
      <c r="EG70" s="132"/>
      <c r="EH70" s="21"/>
      <c r="EI70" s="132"/>
      <c r="EJ70" s="21"/>
      <c r="EK70" s="131"/>
      <c r="EL70" s="21"/>
      <c r="EM70" s="131"/>
      <c r="EN70" s="97"/>
      <c r="EO70" s="74">
        <f t="shared" si="44"/>
        <v>0</v>
      </c>
      <c r="EP70" s="29"/>
      <c r="EQ70" s="21"/>
      <c r="ER70" s="131"/>
      <c r="ES70" s="104"/>
    </row>
    <row r="71" spans="1:149" ht="15" customHeight="1" x14ac:dyDescent="0.35">
      <c r="A71" s="144">
        <f t="shared" si="23"/>
        <v>63</v>
      </c>
      <c r="B71" s="150">
        <v>5994</v>
      </c>
      <c r="C71" s="146" t="s">
        <v>35</v>
      </c>
      <c r="D71" s="147">
        <v>2006</v>
      </c>
      <c r="E71" s="148">
        <f t="shared" si="24"/>
        <v>24</v>
      </c>
      <c r="F71" s="154">
        <f>H71+J71+L71</f>
        <v>0</v>
      </c>
      <c r="G71" s="16"/>
      <c r="H71" s="17"/>
      <c r="I71" s="18"/>
      <c r="J71" s="17"/>
      <c r="K71" s="17"/>
      <c r="L71" s="19"/>
      <c r="M71" s="154">
        <f t="shared" si="36"/>
        <v>0</v>
      </c>
      <c r="N71" s="16"/>
      <c r="O71" s="17"/>
      <c r="P71" s="18"/>
      <c r="Q71" s="17"/>
      <c r="R71" s="17"/>
      <c r="S71" s="19"/>
      <c r="T71" s="154">
        <f>V71+X71+Z71</f>
        <v>0</v>
      </c>
      <c r="U71" s="16"/>
      <c r="V71" s="17"/>
      <c r="W71" s="18"/>
      <c r="X71" s="17"/>
      <c r="Y71" s="18"/>
      <c r="Z71" s="19"/>
      <c r="AA71" s="149">
        <f t="shared" si="42"/>
        <v>0</v>
      </c>
      <c r="AB71" s="20"/>
      <c r="AC71" s="21"/>
      <c r="AD71" s="29"/>
      <c r="AE71" s="21"/>
      <c r="AF71" s="29"/>
      <c r="AG71" s="21"/>
      <c r="AH71" s="138"/>
      <c r="AI71" s="26"/>
      <c r="AJ71" s="118"/>
      <c r="AK71" s="26"/>
      <c r="AL71" s="138"/>
      <c r="AM71" s="27"/>
      <c r="AN71" s="149">
        <f t="shared" si="39"/>
        <v>0</v>
      </c>
      <c r="AO71" s="118"/>
      <c r="AP71" s="26"/>
      <c r="AQ71" s="118"/>
      <c r="AR71" s="26"/>
      <c r="AS71" s="118"/>
      <c r="AT71" s="26"/>
      <c r="AU71" s="118"/>
      <c r="AV71" s="27"/>
      <c r="AW71" s="155">
        <f>AY71+BA71+BE71</f>
        <v>0</v>
      </c>
      <c r="AX71" s="110"/>
      <c r="AY71" s="111"/>
      <c r="AZ71" s="110"/>
      <c r="BA71" s="111"/>
      <c r="BB71" s="65">
        <v>7</v>
      </c>
      <c r="BC71" s="65" t="s">
        <v>27</v>
      </c>
      <c r="BD71" s="141"/>
      <c r="BE71" s="142"/>
      <c r="BF71" s="152">
        <f t="shared" si="38"/>
        <v>0</v>
      </c>
      <c r="BG71" s="138"/>
      <c r="BH71" s="26"/>
      <c r="BI71" s="138"/>
      <c r="BJ71" s="26"/>
      <c r="BK71" s="118"/>
      <c r="BL71" s="26"/>
      <c r="BM71" s="118"/>
      <c r="BN71" s="53"/>
      <c r="BO71" s="118"/>
      <c r="BP71" s="53"/>
      <c r="BQ71" s="152">
        <f t="shared" si="40"/>
        <v>0</v>
      </c>
      <c r="BR71" s="114"/>
      <c r="BS71" s="21"/>
      <c r="BT71" s="114"/>
      <c r="BU71" s="97"/>
      <c r="BV71" s="152">
        <f t="shared" si="32"/>
        <v>0</v>
      </c>
      <c r="BW71" s="114"/>
      <c r="BX71" s="21"/>
      <c r="BY71" s="114"/>
      <c r="BZ71" s="21"/>
      <c r="CA71" s="114"/>
      <c r="CB71" s="21"/>
      <c r="CC71" s="119"/>
      <c r="CD71" s="21"/>
      <c r="CE71" s="114"/>
      <c r="CF71" s="21"/>
      <c r="CG71" s="119"/>
      <c r="CH71" s="21"/>
      <c r="CI71" s="114"/>
      <c r="CJ71" s="21"/>
      <c r="CK71" s="119"/>
      <c r="CL71" s="21"/>
      <c r="CM71" s="114"/>
      <c r="CN71" s="21"/>
      <c r="CO71" s="152">
        <f t="shared" si="26"/>
        <v>0</v>
      </c>
      <c r="CP71" s="114"/>
      <c r="CQ71" s="21"/>
      <c r="CR71" s="119"/>
      <c r="CS71" s="97"/>
      <c r="CT71" s="152">
        <f t="shared" si="34"/>
        <v>0</v>
      </c>
      <c r="CU71" s="114"/>
      <c r="CV71" s="21"/>
      <c r="CW71" s="114"/>
      <c r="CX71" s="21"/>
      <c r="CY71" s="114"/>
      <c r="CZ71" s="21"/>
      <c r="DA71" s="119"/>
      <c r="DB71" s="21"/>
      <c r="DC71" s="114"/>
      <c r="DD71" s="21"/>
      <c r="DE71" s="119"/>
      <c r="DF71" s="97"/>
      <c r="DG71" s="152">
        <f t="shared" si="27"/>
        <v>0</v>
      </c>
      <c r="DH71" s="114"/>
      <c r="DI71" s="21"/>
      <c r="DJ71" s="114"/>
      <c r="DK71" s="21"/>
      <c r="DL71" s="119"/>
      <c r="DM71" s="21"/>
      <c r="DN71" s="119"/>
      <c r="DO71" s="97"/>
      <c r="DP71" s="152">
        <f t="shared" si="41"/>
        <v>0</v>
      </c>
      <c r="DQ71" s="132"/>
      <c r="DR71" s="21"/>
      <c r="DS71" s="119"/>
      <c r="DT71" s="21"/>
      <c r="DU71" s="119"/>
      <c r="DV71" s="97"/>
      <c r="DW71" s="152">
        <f>EA71+EC71</f>
        <v>24</v>
      </c>
      <c r="DX71" s="28">
        <v>8</v>
      </c>
      <c r="DY71" s="23">
        <f>8*0.4</f>
        <v>3.2</v>
      </c>
      <c r="DZ71" s="120"/>
      <c r="EA71" s="21"/>
      <c r="EB71" s="121">
        <v>3</v>
      </c>
      <c r="EC71" s="21">
        <f>60*0.4</f>
        <v>24</v>
      </c>
      <c r="ED71" s="107">
        <v>4</v>
      </c>
      <c r="EE71" s="54">
        <f>30*0.4</f>
        <v>12</v>
      </c>
      <c r="EF71" s="152">
        <f t="shared" si="43"/>
        <v>0</v>
      </c>
      <c r="EG71" s="132"/>
      <c r="EH71" s="21"/>
      <c r="EI71" s="132"/>
      <c r="EJ71" s="21"/>
      <c r="EK71" s="131"/>
      <c r="EL71" s="21"/>
      <c r="EM71" s="131"/>
      <c r="EN71" s="97"/>
      <c r="EO71" s="152">
        <f t="shared" si="44"/>
        <v>0</v>
      </c>
      <c r="EP71" s="29"/>
      <c r="EQ71" s="21"/>
      <c r="ER71" s="131"/>
      <c r="ES71" s="104"/>
    </row>
    <row r="72" spans="1:149" ht="15" customHeight="1" x14ac:dyDescent="0.35">
      <c r="A72" s="66">
        <f t="shared" si="23"/>
        <v>64</v>
      </c>
      <c r="B72" s="67">
        <v>6092</v>
      </c>
      <c r="C72" s="2" t="s">
        <v>112</v>
      </c>
      <c r="D72" s="68">
        <v>2007</v>
      </c>
      <c r="E72" s="69">
        <f t="shared" si="24"/>
        <v>24</v>
      </c>
      <c r="F72" s="70">
        <f t="shared" ref="F72:F86" si="45">H72</f>
        <v>0</v>
      </c>
      <c r="G72" s="16"/>
      <c r="H72" s="17"/>
      <c r="I72" s="18"/>
      <c r="J72" s="17"/>
      <c r="K72" s="17"/>
      <c r="L72" s="19"/>
      <c r="M72" s="70">
        <f t="shared" si="36"/>
        <v>0</v>
      </c>
      <c r="N72" s="16"/>
      <c r="O72" s="17"/>
      <c r="P72" s="18"/>
      <c r="Q72" s="17"/>
      <c r="R72" s="17"/>
      <c r="S72" s="19"/>
      <c r="T72" s="70">
        <f t="shared" ref="T72:T86" si="46">X72</f>
        <v>0</v>
      </c>
      <c r="U72" s="16"/>
      <c r="V72" s="17"/>
      <c r="W72" s="18"/>
      <c r="X72" s="17"/>
      <c r="Y72" s="18"/>
      <c r="Z72" s="19"/>
      <c r="AA72" s="73">
        <f t="shared" si="42"/>
        <v>0</v>
      </c>
      <c r="AB72" s="20"/>
      <c r="AC72" s="21"/>
      <c r="AD72" s="29"/>
      <c r="AE72" s="21"/>
      <c r="AF72" s="29"/>
      <c r="AG72" s="21"/>
      <c r="AH72" s="118"/>
      <c r="AI72" s="26"/>
      <c r="AJ72" s="118"/>
      <c r="AK72" s="26"/>
      <c r="AL72" s="118"/>
      <c r="AM72" s="27"/>
      <c r="AN72" s="73">
        <f t="shared" si="39"/>
        <v>0</v>
      </c>
      <c r="AO72" s="118"/>
      <c r="AP72" s="26"/>
      <c r="AQ72" s="118"/>
      <c r="AR72" s="26"/>
      <c r="AS72" s="118"/>
      <c r="AT72" s="26"/>
      <c r="AU72" s="118"/>
      <c r="AV72" s="27"/>
      <c r="AW72" s="90">
        <f t="shared" ref="AW72:AW86" si="47">BA72+BC72+BE72</f>
        <v>0</v>
      </c>
      <c r="AX72" s="91"/>
      <c r="AY72" s="92"/>
      <c r="AZ72" s="91"/>
      <c r="BA72" s="92"/>
      <c r="BB72" s="91"/>
      <c r="BC72" s="92"/>
      <c r="BD72" s="91"/>
      <c r="BE72" s="105"/>
      <c r="BF72" s="74">
        <f t="shared" si="38"/>
        <v>0</v>
      </c>
      <c r="BG72" s="118"/>
      <c r="BH72" s="21"/>
      <c r="BI72" s="132"/>
      <c r="BJ72" s="21"/>
      <c r="BK72" s="118"/>
      <c r="BL72" s="26"/>
      <c r="BM72" s="118"/>
      <c r="BN72" s="53"/>
      <c r="BO72" s="118"/>
      <c r="BP72" s="53"/>
      <c r="BQ72" s="74">
        <f t="shared" si="40"/>
        <v>0</v>
      </c>
      <c r="BR72" s="132"/>
      <c r="BS72" s="21"/>
      <c r="BT72" s="114"/>
      <c r="BU72" s="97"/>
      <c r="BV72" s="74">
        <f t="shared" si="32"/>
        <v>0</v>
      </c>
      <c r="BW72" s="114"/>
      <c r="BX72" s="21"/>
      <c r="BY72" s="132"/>
      <c r="BZ72" s="21"/>
      <c r="CA72" s="114"/>
      <c r="CB72" s="21"/>
      <c r="CC72" s="119"/>
      <c r="CD72" s="21"/>
      <c r="CE72" s="114"/>
      <c r="CF72" s="21"/>
      <c r="CG72" s="119"/>
      <c r="CH72" s="21"/>
      <c r="CI72" s="114"/>
      <c r="CJ72" s="21"/>
      <c r="CK72" s="119"/>
      <c r="CL72" s="21"/>
      <c r="CM72" s="114"/>
      <c r="CN72" s="21"/>
      <c r="CO72" s="74">
        <f t="shared" si="26"/>
        <v>0</v>
      </c>
      <c r="CP72" s="114"/>
      <c r="CQ72" s="21"/>
      <c r="CR72" s="119"/>
      <c r="CS72" s="97"/>
      <c r="CT72" s="74">
        <f t="shared" si="34"/>
        <v>0</v>
      </c>
      <c r="CU72" s="114"/>
      <c r="CV72" s="21"/>
      <c r="CW72" s="114"/>
      <c r="CX72" s="21"/>
      <c r="CY72" s="114"/>
      <c r="CZ72" s="21"/>
      <c r="DA72" s="131"/>
      <c r="DB72" s="21"/>
      <c r="DC72" s="114"/>
      <c r="DD72" s="21"/>
      <c r="DE72" s="119"/>
      <c r="DF72" s="97"/>
      <c r="DG72" s="74">
        <f t="shared" si="27"/>
        <v>24</v>
      </c>
      <c r="DH72" s="114"/>
      <c r="DI72" s="21"/>
      <c r="DJ72" s="114"/>
      <c r="DK72" s="21"/>
      <c r="DL72" s="119">
        <v>6</v>
      </c>
      <c r="DM72" s="21">
        <f>16*0.6</f>
        <v>9.6</v>
      </c>
      <c r="DN72" s="137">
        <v>6</v>
      </c>
      <c r="DO72" s="57">
        <f>16*0.6*1.5</f>
        <v>14.399999999999999</v>
      </c>
      <c r="DP72" s="74">
        <f t="shared" si="41"/>
        <v>0</v>
      </c>
      <c r="DQ72" s="114"/>
      <c r="DR72" s="21"/>
      <c r="DS72" s="119"/>
      <c r="DT72" s="21"/>
      <c r="DU72" s="119"/>
      <c r="DV72" s="97"/>
      <c r="DW72" s="74">
        <f>DY72+EA72</f>
        <v>0</v>
      </c>
      <c r="DX72" s="132"/>
      <c r="DY72" s="21"/>
      <c r="DZ72" s="132"/>
      <c r="EA72" s="21"/>
      <c r="EB72" s="107">
        <v>5</v>
      </c>
      <c r="EC72" s="22" t="s">
        <v>27</v>
      </c>
      <c r="ED72" s="107">
        <v>7</v>
      </c>
      <c r="EE72" s="140" t="s">
        <v>27</v>
      </c>
      <c r="EF72" s="74">
        <f t="shared" si="43"/>
        <v>0</v>
      </c>
      <c r="EG72" s="132"/>
      <c r="EH72" s="21"/>
      <c r="EI72" s="132"/>
      <c r="EJ72" s="21"/>
      <c r="EK72" s="131"/>
      <c r="EL72" s="21"/>
      <c r="EM72" s="131"/>
      <c r="EN72" s="97"/>
      <c r="EO72" s="74">
        <f t="shared" si="44"/>
        <v>0</v>
      </c>
      <c r="EP72" s="29"/>
      <c r="EQ72" s="21"/>
      <c r="ER72" s="131"/>
      <c r="ES72" s="104"/>
    </row>
    <row r="73" spans="1:149" ht="15" customHeight="1" x14ac:dyDescent="0.35">
      <c r="A73" s="144">
        <f t="shared" si="23"/>
        <v>65</v>
      </c>
      <c r="B73" s="145">
        <v>6088</v>
      </c>
      <c r="C73" s="146" t="s">
        <v>113</v>
      </c>
      <c r="D73" s="147">
        <v>2008</v>
      </c>
      <c r="E73" s="148">
        <f t="shared" ref="E73:E104" si="48">F73+M73+T73+AA73+AN73+AW73+BF73+BQ73+BV73+CO73+CT73+DG73+DP73+DW73+EF73+EO73</f>
        <v>24</v>
      </c>
      <c r="F73" s="154">
        <f t="shared" si="45"/>
        <v>0</v>
      </c>
      <c r="G73" s="16"/>
      <c r="H73" s="17"/>
      <c r="I73" s="18"/>
      <c r="J73" s="17"/>
      <c r="K73" s="17"/>
      <c r="L73" s="19"/>
      <c r="M73" s="154">
        <f t="shared" si="36"/>
        <v>0</v>
      </c>
      <c r="N73" s="16"/>
      <c r="O73" s="17"/>
      <c r="P73" s="18"/>
      <c r="Q73" s="17"/>
      <c r="R73" s="17"/>
      <c r="S73" s="19"/>
      <c r="T73" s="154">
        <f t="shared" si="46"/>
        <v>0</v>
      </c>
      <c r="U73" s="16"/>
      <c r="V73" s="17"/>
      <c r="W73" s="18"/>
      <c r="X73" s="17"/>
      <c r="Y73" s="18"/>
      <c r="Z73" s="19"/>
      <c r="AA73" s="149">
        <f t="shared" si="42"/>
        <v>0</v>
      </c>
      <c r="AB73" s="20"/>
      <c r="AC73" s="21"/>
      <c r="AD73" s="29"/>
      <c r="AE73" s="21"/>
      <c r="AF73" s="29"/>
      <c r="AG73" s="21"/>
      <c r="AH73" s="138"/>
      <c r="AI73" s="26"/>
      <c r="AJ73" s="118"/>
      <c r="AK73" s="26"/>
      <c r="AL73" s="138"/>
      <c r="AM73" s="27"/>
      <c r="AN73" s="149">
        <f t="shared" si="39"/>
        <v>0</v>
      </c>
      <c r="AO73" s="118"/>
      <c r="AP73" s="26"/>
      <c r="AQ73" s="118"/>
      <c r="AR73" s="26"/>
      <c r="AS73" s="118"/>
      <c r="AT73" s="26"/>
      <c r="AU73" s="118"/>
      <c r="AV73" s="27"/>
      <c r="AW73" s="155">
        <f t="shared" si="47"/>
        <v>0</v>
      </c>
      <c r="AX73" s="91"/>
      <c r="AY73" s="92"/>
      <c r="AZ73" s="91"/>
      <c r="BA73" s="92"/>
      <c r="BB73" s="91"/>
      <c r="BC73" s="92"/>
      <c r="BD73" s="91"/>
      <c r="BE73" s="105"/>
      <c r="BF73" s="152">
        <f t="shared" si="38"/>
        <v>0</v>
      </c>
      <c r="BG73" s="138"/>
      <c r="BH73" s="21"/>
      <c r="BI73" s="132"/>
      <c r="BJ73" s="21"/>
      <c r="BK73" s="118"/>
      <c r="BL73" s="26"/>
      <c r="BM73" s="118"/>
      <c r="BN73" s="53"/>
      <c r="BO73" s="118"/>
      <c r="BP73" s="53"/>
      <c r="BQ73" s="152">
        <f t="shared" si="40"/>
        <v>0</v>
      </c>
      <c r="BR73" s="114"/>
      <c r="BS73" s="21"/>
      <c r="BT73" s="114"/>
      <c r="BU73" s="97"/>
      <c r="BV73" s="152">
        <f t="shared" si="32"/>
        <v>0</v>
      </c>
      <c r="BW73" s="114"/>
      <c r="BX73" s="21"/>
      <c r="BY73" s="114"/>
      <c r="BZ73" s="21"/>
      <c r="CA73" s="114"/>
      <c r="CB73" s="21"/>
      <c r="CC73" s="119"/>
      <c r="CD73" s="21"/>
      <c r="CE73" s="114"/>
      <c r="CF73" s="21"/>
      <c r="CG73" s="119"/>
      <c r="CH73" s="21"/>
      <c r="CI73" s="114"/>
      <c r="CJ73" s="21"/>
      <c r="CK73" s="119"/>
      <c r="CL73" s="21"/>
      <c r="CM73" s="114"/>
      <c r="CN73" s="21"/>
      <c r="CO73" s="152">
        <f t="shared" ref="CO73:CO104" si="49">CQ73+CS73</f>
        <v>0</v>
      </c>
      <c r="CP73" s="114"/>
      <c r="CQ73" s="21"/>
      <c r="CR73" s="119"/>
      <c r="CS73" s="97"/>
      <c r="CT73" s="152">
        <f t="shared" si="34"/>
        <v>0</v>
      </c>
      <c r="CU73" s="114"/>
      <c r="CV73" s="21"/>
      <c r="CW73" s="114"/>
      <c r="CX73" s="21"/>
      <c r="CY73" s="114"/>
      <c r="CZ73" s="21"/>
      <c r="DA73" s="131"/>
      <c r="DB73" s="21"/>
      <c r="DC73" s="132"/>
      <c r="DD73" s="21"/>
      <c r="DE73" s="119"/>
      <c r="DF73" s="97"/>
      <c r="DG73" s="152">
        <f t="shared" ref="DG73:DG104" si="50">DI73+DK73+DM73+DO73</f>
        <v>24</v>
      </c>
      <c r="DH73" s="114"/>
      <c r="DI73" s="21"/>
      <c r="DJ73" s="114"/>
      <c r="DK73" s="21"/>
      <c r="DL73" s="119">
        <v>6</v>
      </c>
      <c r="DM73" s="21">
        <f>16*0.6</f>
        <v>9.6</v>
      </c>
      <c r="DN73" s="137">
        <v>6</v>
      </c>
      <c r="DO73" s="57">
        <f>16*0.6*1.5</f>
        <v>14.399999999999999</v>
      </c>
      <c r="DP73" s="152">
        <f t="shared" si="41"/>
        <v>0</v>
      </c>
      <c r="DQ73" s="114"/>
      <c r="DR73" s="21"/>
      <c r="DS73" s="119"/>
      <c r="DT73" s="21"/>
      <c r="DU73" s="131"/>
      <c r="DV73" s="97"/>
      <c r="DW73" s="152">
        <f>DY73+EA73</f>
        <v>0</v>
      </c>
      <c r="DX73" s="120"/>
      <c r="DY73" s="21"/>
      <c r="DZ73" s="120"/>
      <c r="EA73" s="21"/>
      <c r="EB73" s="107">
        <v>5</v>
      </c>
      <c r="EC73" s="22" t="s">
        <v>27</v>
      </c>
      <c r="ED73" s="107">
        <v>7</v>
      </c>
      <c r="EE73" s="140" t="s">
        <v>27</v>
      </c>
      <c r="EF73" s="152">
        <f t="shared" si="43"/>
        <v>0</v>
      </c>
      <c r="EG73" s="132"/>
      <c r="EH73" s="21"/>
      <c r="EI73" s="132"/>
      <c r="EJ73" s="21"/>
      <c r="EK73" s="131"/>
      <c r="EL73" s="21"/>
      <c r="EM73" s="131"/>
      <c r="EN73" s="98"/>
      <c r="EO73" s="152">
        <f t="shared" si="44"/>
        <v>0</v>
      </c>
      <c r="EP73" s="29"/>
      <c r="EQ73" s="21"/>
      <c r="ER73" s="131"/>
      <c r="ES73" s="104"/>
    </row>
    <row r="74" spans="1:149" ht="15" customHeight="1" x14ac:dyDescent="0.35">
      <c r="A74" s="66">
        <f t="shared" si="23"/>
        <v>66</v>
      </c>
      <c r="B74" s="67">
        <v>4843</v>
      </c>
      <c r="C74" s="2" t="s">
        <v>146</v>
      </c>
      <c r="D74" s="68">
        <v>2006</v>
      </c>
      <c r="E74" s="69">
        <f t="shared" si="48"/>
        <v>24</v>
      </c>
      <c r="F74" s="70">
        <f t="shared" si="45"/>
        <v>0</v>
      </c>
      <c r="G74" s="16"/>
      <c r="H74" s="17"/>
      <c r="I74" s="18"/>
      <c r="J74" s="17"/>
      <c r="K74" s="17"/>
      <c r="L74" s="19"/>
      <c r="M74" s="70">
        <f t="shared" si="36"/>
        <v>0</v>
      </c>
      <c r="N74" s="16"/>
      <c r="O74" s="17"/>
      <c r="P74" s="18"/>
      <c r="Q74" s="17"/>
      <c r="R74" s="17"/>
      <c r="S74" s="19"/>
      <c r="T74" s="70">
        <f t="shared" si="46"/>
        <v>0</v>
      </c>
      <c r="U74" s="16"/>
      <c r="V74" s="17"/>
      <c r="W74" s="18"/>
      <c r="X74" s="17"/>
      <c r="Y74" s="18"/>
      <c r="Z74" s="19"/>
      <c r="AA74" s="73">
        <f t="shared" si="42"/>
        <v>0</v>
      </c>
      <c r="AB74" s="20"/>
      <c r="AC74" s="21"/>
      <c r="AD74" s="29"/>
      <c r="AE74" s="21"/>
      <c r="AF74" s="29"/>
      <c r="AG74" s="21"/>
      <c r="AH74" s="118"/>
      <c r="AI74" s="26"/>
      <c r="AJ74" s="118"/>
      <c r="AK74" s="26"/>
      <c r="AL74" s="118"/>
      <c r="AM74" s="27"/>
      <c r="AN74" s="73">
        <f t="shared" si="39"/>
        <v>0</v>
      </c>
      <c r="AO74" s="118"/>
      <c r="AP74" s="26"/>
      <c r="AQ74" s="118"/>
      <c r="AR74" s="26"/>
      <c r="AS74" s="118"/>
      <c r="AT74" s="26"/>
      <c r="AU74" s="118"/>
      <c r="AV74" s="27"/>
      <c r="AW74" s="90">
        <f t="shared" si="47"/>
        <v>0</v>
      </c>
      <c r="AX74" s="91"/>
      <c r="AY74" s="92"/>
      <c r="AZ74" s="91"/>
      <c r="BA74" s="92"/>
      <c r="BB74" s="91"/>
      <c r="BC74" s="92"/>
      <c r="BD74" s="91"/>
      <c r="BE74" s="105"/>
      <c r="BF74" s="74">
        <f t="shared" si="38"/>
        <v>0</v>
      </c>
      <c r="BG74" s="118"/>
      <c r="BH74" s="21"/>
      <c r="BI74" s="132"/>
      <c r="BJ74" s="21"/>
      <c r="BK74" s="118"/>
      <c r="BL74" s="26"/>
      <c r="BM74" s="118"/>
      <c r="BN74" s="53"/>
      <c r="BO74" s="118"/>
      <c r="BP74" s="53"/>
      <c r="BQ74" s="74">
        <f t="shared" si="40"/>
        <v>0</v>
      </c>
      <c r="BR74" s="132"/>
      <c r="BS74" s="21"/>
      <c r="BT74" s="114"/>
      <c r="BU74" s="97"/>
      <c r="BV74" s="74">
        <f t="shared" si="32"/>
        <v>0</v>
      </c>
      <c r="BW74" s="114"/>
      <c r="BX74" s="21"/>
      <c r="BY74" s="114"/>
      <c r="BZ74" s="21"/>
      <c r="CA74" s="114"/>
      <c r="CB74" s="21"/>
      <c r="CC74" s="119"/>
      <c r="CD74" s="21"/>
      <c r="CE74" s="114"/>
      <c r="CF74" s="21"/>
      <c r="CG74" s="119"/>
      <c r="CH74" s="21"/>
      <c r="CI74" s="114"/>
      <c r="CJ74" s="21"/>
      <c r="CK74" s="119"/>
      <c r="CL74" s="21"/>
      <c r="CM74" s="114"/>
      <c r="CN74" s="21"/>
      <c r="CO74" s="74">
        <f t="shared" si="49"/>
        <v>0</v>
      </c>
      <c r="CP74" s="114"/>
      <c r="CQ74" s="21"/>
      <c r="CR74" s="119"/>
      <c r="CS74" s="97"/>
      <c r="CT74" s="74">
        <f t="shared" si="34"/>
        <v>0</v>
      </c>
      <c r="CU74" s="114"/>
      <c r="CV74" s="21"/>
      <c r="CW74" s="114"/>
      <c r="CX74" s="21"/>
      <c r="CY74" s="132"/>
      <c r="CZ74" s="21"/>
      <c r="DA74" s="131"/>
      <c r="DB74" s="21"/>
      <c r="DC74" s="114"/>
      <c r="DD74" s="21"/>
      <c r="DE74" s="119"/>
      <c r="DF74" s="97"/>
      <c r="DG74" s="74">
        <f t="shared" si="50"/>
        <v>0</v>
      </c>
      <c r="DH74" s="132"/>
      <c r="DI74" s="21"/>
      <c r="DJ74" s="114"/>
      <c r="DK74" s="21"/>
      <c r="DL74" s="119"/>
      <c r="DM74" s="21"/>
      <c r="DN74" s="131"/>
      <c r="DO74" s="97"/>
      <c r="DP74" s="74">
        <f t="shared" si="41"/>
        <v>0</v>
      </c>
      <c r="DQ74" s="132"/>
      <c r="DR74" s="21"/>
      <c r="DS74" s="119"/>
      <c r="DT74" s="21"/>
      <c r="DU74" s="119"/>
      <c r="DV74" s="97"/>
      <c r="DW74" s="74">
        <f>EE74</f>
        <v>24</v>
      </c>
      <c r="DX74" s="28">
        <v>9</v>
      </c>
      <c r="DY74" s="23">
        <f>4*0.4</f>
        <v>1.6</v>
      </c>
      <c r="DZ74" s="28">
        <v>5</v>
      </c>
      <c r="EA74" s="23">
        <f>23*0.4</f>
        <v>9.2000000000000011</v>
      </c>
      <c r="EB74" s="107">
        <v>6</v>
      </c>
      <c r="EC74" s="22" t="s">
        <v>27</v>
      </c>
      <c r="ED74" s="121">
        <v>3</v>
      </c>
      <c r="EE74" s="97">
        <f>60*0.4</f>
        <v>24</v>
      </c>
      <c r="EF74" s="74">
        <f t="shared" si="43"/>
        <v>0</v>
      </c>
      <c r="EG74" s="132"/>
      <c r="EH74" s="21"/>
      <c r="EI74" s="132"/>
      <c r="EJ74" s="21"/>
      <c r="EK74" s="131"/>
      <c r="EL74" s="21"/>
      <c r="EM74" s="131"/>
      <c r="EN74" s="98"/>
      <c r="EO74" s="74">
        <f t="shared" si="44"/>
        <v>0</v>
      </c>
      <c r="EP74" s="29"/>
      <c r="EQ74" s="21"/>
      <c r="ER74" s="131"/>
      <c r="ES74" s="104"/>
    </row>
    <row r="75" spans="1:149" ht="15" customHeight="1" x14ac:dyDescent="0.35">
      <c r="A75" s="144">
        <f t="shared" si="23"/>
        <v>67</v>
      </c>
      <c r="B75" s="145">
        <v>7162</v>
      </c>
      <c r="C75" s="146" t="s">
        <v>103</v>
      </c>
      <c r="D75" s="147">
        <v>2007</v>
      </c>
      <c r="E75" s="148">
        <f t="shared" si="48"/>
        <v>22.2</v>
      </c>
      <c r="F75" s="154">
        <f t="shared" si="45"/>
        <v>0</v>
      </c>
      <c r="G75" s="16"/>
      <c r="H75" s="17"/>
      <c r="I75" s="18"/>
      <c r="J75" s="17"/>
      <c r="K75" s="17"/>
      <c r="L75" s="19"/>
      <c r="M75" s="154">
        <f t="shared" si="36"/>
        <v>0</v>
      </c>
      <c r="N75" s="16"/>
      <c r="O75" s="17"/>
      <c r="P75" s="18"/>
      <c r="Q75" s="17"/>
      <c r="R75" s="17"/>
      <c r="S75" s="19"/>
      <c r="T75" s="154">
        <f t="shared" si="46"/>
        <v>0</v>
      </c>
      <c r="U75" s="16"/>
      <c r="V75" s="17"/>
      <c r="W75" s="18"/>
      <c r="X75" s="17"/>
      <c r="Y75" s="18"/>
      <c r="Z75" s="19"/>
      <c r="AA75" s="149">
        <f t="shared" si="42"/>
        <v>0</v>
      </c>
      <c r="AB75" s="20"/>
      <c r="AC75" s="21"/>
      <c r="AD75" s="29"/>
      <c r="AE75" s="21"/>
      <c r="AF75" s="29"/>
      <c r="AG75" s="21"/>
      <c r="AH75" s="118"/>
      <c r="AI75" s="26"/>
      <c r="AJ75" s="118"/>
      <c r="AK75" s="26"/>
      <c r="AL75" s="118"/>
      <c r="AM75" s="27"/>
      <c r="AN75" s="149">
        <f t="shared" si="39"/>
        <v>0</v>
      </c>
      <c r="AO75" s="118"/>
      <c r="AP75" s="26"/>
      <c r="AQ75" s="118"/>
      <c r="AR75" s="26"/>
      <c r="AS75" s="118"/>
      <c r="AT75" s="26"/>
      <c r="AU75" s="118"/>
      <c r="AV75" s="27"/>
      <c r="AW75" s="155">
        <f t="shared" si="47"/>
        <v>0</v>
      </c>
      <c r="AX75" s="91"/>
      <c r="AY75" s="92"/>
      <c r="AZ75" s="91"/>
      <c r="BA75" s="92"/>
      <c r="BB75" s="91"/>
      <c r="BC75" s="92"/>
      <c r="BD75" s="91"/>
      <c r="BE75" s="105"/>
      <c r="BF75" s="152">
        <f t="shared" si="38"/>
        <v>0</v>
      </c>
      <c r="BG75" s="138"/>
      <c r="BH75" s="21"/>
      <c r="BI75" s="132"/>
      <c r="BJ75" s="21"/>
      <c r="BK75" s="118"/>
      <c r="BL75" s="26"/>
      <c r="BM75" s="118"/>
      <c r="BN75" s="53"/>
      <c r="BO75" s="118"/>
      <c r="BP75" s="53"/>
      <c r="BQ75" s="152">
        <f t="shared" si="40"/>
        <v>0</v>
      </c>
      <c r="BR75" s="114"/>
      <c r="BS75" s="21"/>
      <c r="BT75" s="114"/>
      <c r="BU75" s="97"/>
      <c r="BV75" s="152">
        <f t="shared" si="32"/>
        <v>0</v>
      </c>
      <c r="BW75" s="132"/>
      <c r="BX75" s="21"/>
      <c r="BY75" s="114"/>
      <c r="BZ75" s="21"/>
      <c r="CA75" s="114"/>
      <c r="CB75" s="21"/>
      <c r="CC75" s="119"/>
      <c r="CD75" s="21"/>
      <c r="CE75" s="114"/>
      <c r="CF75" s="21"/>
      <c r="CG75" s="131"/>
      <c r="CH75" s="21"/>
      <c r="CI75" s="114"/>
      <c r="CJ75" s="21"/>
      <c r="CK75" s="119"/>
      <c r="CL75" s="21"/>
      <c r="CM75" s="114"/>
      <c r="CN75" s="21"/>
      <c r="CO75" s="152">
        <f t="shared" si="49"/>
        <v>0</v>
      </c>
      <c r="CP75" s="114"/>
      <c r="CQ75" s="21"/>
      <c r="CR75" s="119"/>
      <c r="CS75" s="97"/>
      <c r="CT75" s="152">
        <f t="shared" si="34"/>
        <v>0</v>
      </c>
      <c r="CU75" s="114"/>
      <c r="CV75" s="21"/>
      <c r="CW75" s="114"/>
      <c r="CX75" s="21"/>
      <c r="CY75" s="114"/>
      <c r="CZ75" s="21"/>
      <c r="DA75" s="119"/>
      <c r="DB75" s="21"/>
      <c r="DC75" s="114"/>
      <c r="DD75" s="21"/>
      <c r="DE75" s="119"/>
      <c r="DF75" s="97"/>
      <c r="DG75" s="152">
        <f t="shared" si="50"/>
        <v>17.399999999999999</v>
      </c>
      <c r="DH75" s="129">
        <v>9</v>
      </c>
      <c r="DI75" s="25">
        <f>4*0.6*1.5</f>
        <v>3.5999999999999996</v>
      </c>
      <c r="DJ75" s="114"/>
      <c r="DK75" s="21"/>
      <c r="DL75" s="119">
        <v>5</v>
      </c>
      <c r="DM75" s="21">
        <f>23*0.6</f>
        <v>13.799999999999999</v>
      </c>
      <c r="DN75" s="131"/>
      <c r="DO75" s="97"/>
      <c r="DP75" s="152">
        <f t="shared" si="41"/>
        <v>0</v>
      </c>
      <c r="DQ75" s="114"/>
      <c r="DR75" s="21"/>
      <c r="DS75" s="119"/>
      <c r="DT75" s="21"/>
      <c r="DU75" s="119"/>
      <c r="DV75" s="97"/>
      <c r="DW75" s="152">
        <f>DY75+EA75+EC75</f>
        <v>4.8000000000000007</v>
      </c>
      <c r="DX75" s="120"/>
      <c r="DY75" s="21"/>
      <c r="DZ75" s="120">
        <v>7</v>
      </c>
      <c r="EA75" s="21">
        <f>12*0.4</f>
        <v>4.8000000000000007</v>
      </c>
      <c r="EB75" s="131"/>
      <c r="EC75" s="21"/>
      <c r="ED75" s="107">
        <v>6</v>
      </c>
      <c r="EE75" s="140" t="s">
        <v>27</v>
      </c>
      <c r="EF75" s="152">
        <f t="shared" si="43"/>
        <v>0</v>
      </c>
      <c r="EG75" s="132"/>
      <c r="EH75" s="21"/>
      <c r="EI75" s="132"/>
      <c r="EJ75" s="21"/>
      <c r="EK75" s="131"/>
      <c r="EL75" s="21"/>
      <c r="EM75" s="131"/>
      <c r="EN75" s="97"/>
      <c r="EO75" s="152">
        <f t="shared" si="44"/>
        <v>0</v>
      </c>
      <c r="EP75" s="29"/>
      <c r="EQ75" s="21"/>
      <c r="ER75" s="131"/>
      <c r="ES75" s="104"/>
    </row>
    <row r="76" spans="1:149" ht="15" customHeight="1" x14ac:dyDescent="0.35">
      <c r="A76" s="66">
        <f t="shared" si="23"/>
        <v>68</v>
      </c>
      <c r="B76" s="67">
        <v>7147</v>
      </c>
      <c r="C76" s="2" t="s">
        <v>111</v>
      </c>
      <c r="D76" s="68">
        <v>2007</v>
      </c>
      <c r="E76" s="69">
        <f t="shared" si="48"/>
        <v>13.799999999999999</v>
      </c>
      <c r="F76" s="70">
        <f t="shared" si="45"/>
        <v>0</v>
      </c>
      <c r="G76" s="16"/>
      <c r="H76" s="17"/>
      <c r="I76" s="18"/>
      <c r="J76" s="17"/>
      <c r="K76" s="17"/>
      <c r="L76" s="19"/>
      <c r="M76" s="70">
        <f t="shared" si="36"/>
        <v>0</v>
      </c>
      <c r="N76" s="16"/>
      <c r="O76" s="17"/>
      <c r="P76" s="18"/>
      <c r="Q76" s="17"/>
      <c r="R76" s="17"/>
      <c r="S76" s="19"/>
      <c r="T76" s="70">
        <f t="shared" si="46"/>
        <v>0</v>
      </c>
      <c r="U76" s="16"/>
      <c r="V76" s="17"/>
      <c r="W76" s="18"/>
      <c r="X76" s="17"/>
      <c r="Y76" s="18"/>
      <c r="Z76" s="19"/>
      <c r="AA76" s="73">
        <f t="shared" si="42"/>
        <v>0</v>
      </c>
      <c r="AB76" s="20"/>
      <c r="AC76" s="21"/>
      <c r="AD76" s="29"/>
      <c r="AE76" s="21"/>
      <c r="AF76" s="29"/>
      <c r="AG76" s="21"/>
      <c r="AH76" s="118"/>
      <c r="AI76" s="26"/>
      <c r="AJ76" s="118"/>
      <c r="AK76" s="26"/>
      <c r="AL76" s="118"/>
      <c r="AM76" s="27"/>
      <c r="AN76" s="73">
        <f t="shared" si="39"/>
        <v>0</v>
      </c>
      <c r="AO76" s="118"/>
      <c r="AP76" s="26"/>
      <c r="AQ76" s="118"/>
      <c r="AR76" s="26"/>
      <c r="AS76" s="118"/>
      <c r="AT76" s="26"/>
      <c r="AU76" s="118"/>
      <c r="AV76" s="27"/>
      <c r="AW76" s="90">
        <f t="shared" si="47"/>
        <v>0</v>
      </c>
      <c r="AX76" s="91"/>
      <c r="AY76" s="92"/>
      <c r="AZ76" s="91"/>
      <c r="BA76" s="92"/>
      <c r="BB76" s="91"/>
      <c r="BC76" s="92"/>
      <c r="BD76" s="91"/>
      <c r="BE76" s="105"/>
      <c r="BF76" s="74">
        <f t="shared" si="38"/>
        <v>0</v>
      </c>
      <c r="BG76" s="138"/>
      <c r="BH76" s="21"/>
      <c r="BI76" s="114"/>
      <c r="BJ76" s="21"/>
      <c r="BK76" s="118"/>
      <c r="BL76" s="26"/>
      <c r="BM76" s="118"/>
      <c r="BN76" s="53"/>
      <c r="BO76" s="118"/>
      <c r="BP76" s="53"/>
      <c r="BQ76" s="74">
        <f t="shared" si="40"/>
        <v>0</v>
      </c>
      <c r="BR76" s="114"/>
      <c r="BS76" s="21"/>
      <c r="BT76" s="114"/>
      <c r="BU76" s="97"/>
      <c r="BV76" s="74">
        <f t="shared" si="32"/>
        <v>0</v>
      </c>
      <c r="BW76" s="114"/>
      <c r="BX76" s="21"/>
      <c r="BY76" s="114"/>
      <c r="BZ76" s="21"/>
      <c r="CA76" s="114"/>
      <c r="CB76" s="21"/>
      <c r="CC76" s="119"/>
      <c r="CD76" s="21"/>
      <c r="CE76" s="114"/>
      <c r="CF76" s="21"/>
      <c r="CG76" s="119"/>
      <c r="CH76" s="21"/>
      <c r="CI76" s="114"/>
      <c r="CJ76" s="21"/>
      <c r="CK76" s="119"/>
      <c r="CL76" s="21"/>
      <c r="CM76" s="114"/>
      <c r="CN76" s="21"/>
      <c r="CO76" s="74">
        <f t="shared" si="49"/>
        <v>0</v>
      </c>
      <c r="CP76" s="114"/>
      <c r="CQ76" s="21"/>
      <c r="CR76" s="119"/>
      <c r="CS76" s="97"/>
      <c r="CT76" s="74">
        <f t="shared" si="34"/>
        <v>0</v>
      </c>
      <c r="CU76" s="114"/>
      <c r="CV76" s="21"/>
      <c r="CW76" s="114"/>
      <c r="CX76" s="21"/>
      <c r="CY76" s="114"/>
      <c r="CZ76" s="21"/>
      <c r="DA76" s="119"/>
      <c r="DB76" s="21"/>
      <c r="DC76" s="114"/>
      <c r="DD76" s="21"/>
      <c r="DE76" s="119"/>
      <c r="DF76" s="97"/>
      <c r="DG76" s="74">
        <f t="shared" si="50"/>
        <v>13.799999999999999</v>
      </c>
      <c r="DH76" s="114"/>
      <c r="DI76" s="21"/>
      <c r="DJ76" s="114"/>
      <c r="DK76" s="21"/>
      <c r="DL76" s="119">
        <v>5</v>
      </c>
      <c r="DM76" s="21">
        <f>23*0.6</f>
        <v>13.799999999999999</v>
      </c>
      <c r="DN76" s="131"/>
      <c r="DO76" s="97"/>
      <c r="DP76" s="74">
        <f t="shared" si="41"/>
        <v>0</v>
      </c>
      <c r="DQ76" s="114"/>
      <c r="DR76" s="21"/>
      <c r="DS76" s="119"/>
      <c r="DT76" s="21"/>
      <c r="DU76" s="131"/>
      <c r="DV76" s="97"/>
      <c r="DW76" s="74">
        <f t="shared" ref="DW76:DW85" si="51">DY76+EA76+EC76+EE76</f>
        <v>0</v>
      </c>
      <c r="DX76" s="120"/>
      <c r="DY76" s="21"/>
      <c r="DZ76" s="120"/>
      <c r="EA76" s="21"/>
      <c r="EB76" s="121"/>
      <c r="EC76" s="21"/>
      <c r="ED76" s="121"/>
      <c r="EE76" s="97"/>
      <c r="EF76" s="74">
        <f t="shared" si="43"/>
        <v>0</v>
      </c>
      <c r="EG76" s="132"/>
      <c r="EH76" s="21"/>
      <c r="EI76" s="132"/>
      <c r="EJ76" s="21"/>
      <c r="EK76" s="131"/>
      <c r="EL76" s="21"/>
      <c r="EM76" s="131"/>
      <c r="EN76" s="97"/>
      <c r="EO76" s="74">
        <f t="shared" si="44"/>
        <v>0</v>
      </c>
      <c r="EP76" s="29"/>
      <c r="EQ76" s="21"/>
      <c r="ER76" s="131"/>
      <c r="ES76" s="104"/>
    </row>
    <row r="77" spans="1:149" ht="15" customHeight="1" x14ac:dyDescent="0.35">
      <c r="A77" s="144">
        <f t="shared" si="23"/>
        <v>69</v>
      </c>
      <c r="B77" s="145">
        <v>1695</v>
      </c>
      <c r="C77" s="146" t="s">
        <v>44</v>
      </c>
      <c r="D77" s="147">
        <v>1995</v>
      </c>
      <c r="E77" s="148">
        <f t="shared" si="48"/>
        <v>12.8</v>
      </c>
      <c r="F77" s="154">
        <f t="shared" si="45"/>
        <v>0</v>
      </c>
      <c r="G77" s="16"/>
      <c r="H77" s="17"/>
      <c r="I77" s="18"/>
      <c r="J77" s="17"/>
      <c r="K77" s="17"/>
      <c r="L77" s="19"/>
      <c r="M77" s="154">
        <f t="shared" si="36"/>
        <v>0</v>
      </c>
      <c r="N77" s="16"/>
      <c r="O77" s="17"/>
      <c r="P77" s="18"/>
      <c r="Q77" s="17"/>
      <c r="R77" s="17"/>
      <c r="S77" s="19"/>
      <c r="T77" s="154">
        <f t="shared" si="46"/>
        <v>0</v>
      </c>
      <c r="U77" s="16"/>
      <c r="V77" s="17"/>
      <c r="W77" s="18"/>
      <c r="X77" s="17"/>
      <c r="Y77" s="18"/>
      <c r="Z77" s="19"/>
      <c r="AA77" s="149">
        <f t="shared" si="42"/>
        <v>0</v>
      </c>
      <c r="AB77" s="20"/>
      <c r="AC77" s="21"/>
      <c r="AD77" s="29"/>
      <c r="AE77" s="21"/>
      <c r="AF77" s="29"/>
      <c r="AG77" s="21"/>
      <c r="AH77" s="118"/>
      <c r="AI77" s="26"/>
      <c r="AJ77" s="118"/>
      <c r="AK77" s="26"/>
      <c r="AL77" s="118"/>
      <c r="AM77" s="27"/>
      <c r="AN77" s="149">
        <f t="shared" si="39"/>
        <v>0</v>
      </c>
      <c r="AO77" s="118"/>
      <c r="AP77" s="26"/>
      <c r="AQ77" s="118"/>
      <c r="AR77" s="26"/>
      <c r="AS77" s="118"/>
      <c r="AT77" s="26"/>
      <c r="AU77" s="118"/>
      <c r="AV77" s="27"/>
      <c r="AW77" s="155">
        <f t="shared" si="47"/>
        <v>0</v>
      </c>
      <c r="AX77" s="91"/>
      <c r="AY77" s="92"/>
      <c r="AZ77" s="91"/>
      <c r="BA77" s="92"/>
      <c r="BB77" s="91"/>
      <c r="BC77" s="92"/>
      <c r="BD77" s="91"/>
      <c r="BE77" s="105"/>
      <c r="BF77" s="152">
        <f t="shared" si="38"/>
        <v>0</v>
      </c>
      <c r="BG77" s="118"/>
      <c r="BH77" s="26"/>
      <c r="BI77" s="114"/>
      <c r="BJ77" s="21"/>
      <c r="BK77" s="118"/>
      <c r="BL77" s="26"/>
      <c r="BM77" s="118"/>
      <c r="BN77" s="53"/>
      <c r="BO77" s="118"/>
      <c r="BP77" s="53"/>
      <c r="BQ77" s="152">
        <f t="shared" si="40"/>
        <v>12.8</v>
      </c>
      <c r="BR77" s="114">
        <v>6</v>
      </c>
      <c r="BS77" s="21">
        <f>16*0.8</f>
        <v>12.8</v>
      </c>
      <c r="BT77" s="114"/>
      <c r="BU77" s="97"/>
      <c r="BV77" s="152">
        <f t="shared" si="32"/>
        <v>0</v>
      </c>
      <c r="BW77" s="114"/>
      <c r="BX77" s="21"/>
      <c r="BY77" s="114"/>
      <c r="BZ77" s="21"/>
      <c r="CA77" s="114"/>
      <c r="CB77" s="21"/>
      <c r="CC77" s="119"/>
      <c r="CD77" s="21"/>
      <c r="CE77" s="114"/>
      <c r="CF77" s="21"/>
      <c r="CG77" s="119"/>
      <c r="CH77" s="21"/>
      <c r="CI77" s="114"/>
      <c r="CJ77" s="21"/>
      <c r="CK77" s="119"/>
      <c r="CL77" s="21"/>
      <c r="CM77" s="114"/>
      <c r="CN77" s="21"/>
      <c r="CO77" s="152">
        <f t="shared" si="49"/>
        <v>0</v>
      </c>
      <c r="CP77" s="114"/>
      <c r="CQ77" s="21"/>
      <c r="CR77" s="119"/>
      <c r="CS77" s="97"/>
      <c r="CT77" s="152">
        <f t="shared" si="34"/>
        <v>0</v>
      </c>
      <c r="CU77" s="114"/>
      <c r="CV77" s="21"/>
      <c r="CW77" s="114"/>
      <c r="CX77" s="21"/>
      <c r="CY77" s="114"/>
      <c r="CZ77" s="21"/>
      <c r="DA77" s="119"/>
      <c r="DB77" s="21"/>
      <c r="DC77" s="114"/>
      <c r="DD77" s="21"/>
      <c r="DE77" s="119"/>
      <c r="DF77" s="97"/>
      <c r="DG77" s="152">
        <f t="shared" si="50"/>
        <v>0</v>
      </c>
      <c r="DH77" s="132"/>
      <c r="DI77" s="21"/>
      <c r="DJ77" s="114"/>
      <c r="DK77" s="21"/>
      <c r="DL77" s="119"/>
      <c r="DM77" s="21"/>
      <c r="DN77" s="131"/>
      <c r="DO77" s="97"/>
      <c r="DP77" s="152">
        <f t="shared" si="41"/>
        <v>0</v>
      </c>
      <c r="DQ77" s="132"/>
      <c r="DR77" s="21"/>
      <c r="DS77" s="119"/>
      <c r="DT77" s="21"/>
      <c r="DU77" s="119"/>
      <c r="DV77" s="97"/>
      <c r="DW77" s="152">
        <f t="shared" si="51"/>
        <v>0</v>
      </c>
      <c r="DX77" s="120"/>
      <c r="DY77" s="21"/>
      <c r="DZ77" s="120"/>
      <c r="EA77" s="21"/>
      <c r="EB77" s="121"/>
      <c r="EC77" s="21"/>
      <c r="ED77" s="121"/>
      <c r="EE77" s="97"/>
      <c r="EF77" s="152">
        <f t="shared" si="43"/>
        <v>0</v>
      </c>
      <c r="EG77" s="132"/>
      <c r="EH77" s="21"/>
      <c r="EI77" s="132"/>
      <c r="EJ77" s="21"/>
      <c r="EK77" s="131"/>
      <c r="EL77" s="21"/>
      <c r="EM77" s="131"/>
      <c r="EN77" s="97"/>
      <c r="EO77" s="152">
        <f t="shared" si="44"/>
        <v>0</v>
      </c>
      <c r="EP77" s="29"/>
      <c r="EQ77" s="21"/>
      <c r="ER77" s="131"/>
      <c r="ES77" s="104"/>
    </row>
    <row r="78" spans="1:149" ht="15" customHeight="1" x14ac:dyDescent="0.35">
      <c r="A78" s="66">
        <f t="shared" si="23"/>
        <v>70</v>
      </c>
      <c r="B78" s="67">
        <v>5947</v>
      </c>
      <c r="C78" s="2" t="s">
        <v>102</v>
      </c>
      <c r="D78" s="68">
        <v>2007</v>
      </c>
      <c r="E78" s="69">
        <f t="shared" si="48"/>
        <v>12</v>
      </c>
      <c r="F78" s="70">
        <f t="shared" si="45"/>
        <v>0</v>
      </c>
      <c r="G78" s="16"/>
      <c r="H78" s="17"/>
      <c r="I78" s="18"/>
      <c r="J78" s="17"/>
      <c r="K78" s="17"/>
      <c r="L78" s="19"/>
      <c r="M78" s="70">
        <f t="shared" si="36"/>
        <v>0</v>
      </c>
      <c r="N78" s="16"/>
      <c r="O78" s="17"/>
      <c r="P78" s="18"/>
      <c r="Q78" s="17"/>
      <c r="R78" s="17"/>
      <c r="S78" s="19"/>
      <c r="T78" s="70">
        <f t="shared" si="46"/>
        <v>0</v>
      </c>
      <c r="U78" s="16"/>
      <c r="V78" s="17"/>
      <c r="W78" s="18"/>
      <c r="X78" s="17"/>
      <c r="Y78" s="18"/>
      <c r="Z78" s="19"/>
      <c r="AA78" s="73">
        <f t="shared" si="42"/>
        <v>0</v>
      </c>
      <c r="AB78" s="20"/>
      <c r="AC78" s="21"/>
      <c r="AD78" s="29"/>
      <c r="AE78" s="21"/>
      <c r="AF78" s="29"/>
      <c r="AG78" s="21"/>
      <c r="AH78" s="118"/>
      <c r="AI78" s="26"/>
      <c r="AJ78" s="118"/>
      <c r="AK78" s="26"/>
      <c r="AL78" s="118"/>
      <c r="AM78" s="27"/>
      <c r="AN78" s="73">
        <f t="shared" si="39"/>
        <v>0</v>
      </c>
      <c r="AO78" s="118"/>
      <c r="AP78" s="26"/>
      <c r="AQ78" s="118"/>
      <c r="AR78" s="26"/>
      <c r="AS78" s="138"/>
      <c r="AT78" s="26"/>
      <c r="AU78" s="118"/>
      <c r="AV78" s="27"/>
      <c r="AW78" s="90">
        <f t="shared" si="47"/>
        <v>0</v>
      </c>
      <c r="AX78" s="91"/>
      <c r="AY78" s="92"/>
      <c r="AZ78" s="91"/>
      <c r="BA78" s="92"/>
      <c r="BB78" s="91"/>
      <c r="BC78" s="92"/>
      <c r="BD78" s="91"/>
      <c r="BE78" s="105"/>
      <c r="BF78" s="74">
        <f t="shared" si="38"/>
        <v>0</v>
      </c>
      <c r="BG78" s="138"/>
      <c r="BH78" s="21"/>
      <c r="BI78" s="132"/>
      <c r="BJ78" s="21"/>
      <c r="BK78" s="118"/>
      <c r="BL78" s="26"/>
      <c r="BM78" s="138"/>
      <c r="BN78" s="53"/>
      <c r="BO78" s="118"/>
      <c r="BP78" s="53"/>
      <c r="BQ78" s="74">
        <f t="shared" si="40"/>
        <v>0</v>
      </c>
      <c r="BR78" s="114"/>
      <c r="BS78" s="21"/>
      <c r="BT78" s="114"/>
      <c r="BU78" s="97"/>
      <c r="BV78" s="74">
        <f t="shared" si="32"/>
        <v>0</v>
      </c>
      <c r="BW78" s="132"/>
      <c r="BX78" s="21"/>
      <c r="BY78" s="114"/>
      <c r="BZ78" s="21"/>
      <c r="CA78" s="114"/>
      <c r="CB78" s="21"/>
      <c r="CC78" s="119"/>
      <c r="CD78" s="21"/>
      <c r="CE78" s="114"/>
      <c r="CF78" s="21"/>
      <c r="CG78" s="131"/>
      <c r="CH78" s="21"/>
      <c r="CI78" s="114"/>
      <c r="CJ78" s="21"/>
      <c r="CK78" s="119"/>
      <c r="CL78" s="21"/>
      <c r="CM78" s="114"/>
      <c r="CN78" s="21"/>
      <c r="CO78" s="74">
        <f t="shared" si="49"/>
        <v>0</v>
      </c>
      <c r="CP78" s="114"/>
      <c r="CQ78" s="21"/>
      <c r="CR78" s="119"/>
      <c r="CS78" s="97"/>
      <c r="CT78" s="74">
        <f t="shared" si="34"/>
        <v>0</v>
      </c>
      <c r="CU78" s="114"/>
      <c r="CV78" s="21"/>
      <c r="CW78" s="114"/>
      <c r="CX78" s="21"/>
      <c r="CY78" s="114"/>
      <c r="CZ78" s="21"/>
      <c r="DA78" s="119"/>
      <c r="DB78" s="21"/>
      <c r="DC78" s="114"/>
      <c r="DD78" s="21"/>
      <c r="DE78" s="119"/>
      <c r="DF78" s="97"/>
      <c r="DG78" s="74">
        <f t="shared" si="50"/>
        <v>12</v>
      </c>
      <c r="DH78" s="129">
        <v>8</v>
      </c>
      <c r="DI78" s="25">
        <f>8*0.6*1.5</f>
        <v>7.1999999999999993</v>
      </c>
      <c r="DJ78" s="114">
        <v>8</v>
      </c>
      <c r="DK78" s="21">
        <f>8*0.6</f>
        <v>4.8</v>
      </c>
      <c r="DL78" s="119"/>
      <c r="DM78" s="21"/>
      <c r="DN78" s="131"/>
      <c r="DO78" s="97"/>
      <c r="DP78" s="74">
        <f t="shared" si="41"/>
        <v>0</v>
      </c>
      <c r="DQ78" s="114"/>
      <c r="DR78" s="21"/>
      <c r="DS78" s="119"/>
      <c r="DT78" s="21"/>
      <c r="DU78" s="119"/>
      <c r="DV78" s="97"/>
      <c r="DW78" s="74">
        <f t="shared" si="51"/>
        <v>0</v>
      </c>
      <c r="DX78" s="120"/>
      <c r="DY78" s="21"/>
      <c r="DZ78" s="120"/>
      <c r="EA78" s="21"/>
      <c r="EB78" s="121"/>
      <c r="EC78" s="21"/>
      <c r="ED78" s="121"/>
      <c r="EE78" s="97"/>
      <c r="EF78" s="74">
        <f t="shared" si="43"/>
        <v>0</v>
      </c>
      <c r="EG78" s="132"/>
      <c r="EH78" s="21"/>
      <c r="EI78" s="132"/>
      <c r="EJ78" s="21"/>
      <c r="EK78" s="131"/>
      <c r="EL78" s="21"/>
      <c r="EM78" s="131"/>
      <c r="EN78" s="97"/>
      <c r="EO78" s="74">
        <f>EQ78</f>
        <v>0</v>
      </c>
      <c r="EP78" s="29"/>
      <c r="EQ78" s="21"/>
      <c r="ER78" s="107">
        <v>6</v>
      </c>
      <c r="ES78" s="34" t="s">
        <v>27</v>
      </c>
    </row>
    <row r="79" spans="1:149" ht="15" customHeight="1" x14ac:dyDescent="0.35">
      <c r="A79" s="144">
        <f t="shared" si="23"/>
        <v>71</v>
      </c>
      <c r="B79" s="145">
        <v>5428</v>
      </c>
      <c r="C79" s="146" t="s">
        <v>121</v>
      </c>
      <c r="D79" s="147">
        <v>2007</v>
      </c>
      <c r="E79" s="148">
        <f t="shared" si="48"/>
        <v>10.799999999999999</v>
      </c>
      <c r="F79" s="154">
        <f t="shared" si="45"/>
        <v>0</v>
      </c>
      <c r="G79" s="16"/>
      <c r="H79" s="17"/>
      <c r="I79" s="18"/>
      <c r="J79" s="17"/>
      <c r="K79" s="17"/>
      <c r="L79" s="19"/>
      <c r="M79" s="154">
        <f t="shared" si="36"/>
        <v>0</v>
      </c>
      <c r="N79" s="16"/>
      <c r="O79" s="17"/>
      <c r="P79" s="18"/>
      <c r="Q79" s="17"/>
      <c r="R79" s="17"/>
      <c r="S79" s="19"/>
      <c r="T79" s="154">
        <f t="shared" si="46"/>
        <v>0</v>
      </c>
      <c r="U79" s="16"/>
      <c r="V79" s="17"/>
      <c r="W79" s="18"/>
      <c r="X79" s="17"/>
      <c r="Y79" s="18"/>
      <c r="Z79" s="19"/>
      <c r="AA79" s="149">
        <f t="shared" si="42"/>
        <v>0</v>
      </c>
      <c r="AB79" s="20"/>
      <c r="AC79" s="21"/>
      <c r="AD79" s="29"/>
      <c r="AE79" s="21"/>
      <c r="AF79" s="29"/>
      <c r="AG79" s="21"/>
      <c r="AH79" s="138"/>
      <c r="AI79" s="26"/>
      <c r="AJ79" s="118"/>
      <c r="AK79" s="26"/>
      <c r="AL79" s="118"/>
      <c r="AM79" s="27"/>
      <c r="AN79" s="149">
        <f t="shared" si="39"/>
        <v>0</v>
      </c>
      <c r="AO79" s="118"/>
      <c r="AP79" s="26"/>
      <c r="AQ79" s="138"/>
      <c r="AR79" s="26"/>
      <c r="AS79" s="138"/>
      <c r="AT79" s="26"/>
      <c r="AU79" s="138"/>
      <c r="AV79" s="27"/>
      <c r="AW79" s="155">
        <f t="shared" si="47"/>
        <v>0</v>
      </c>
      <c r="AX79" s="91"/>
      <c r="AY79" s="92"/>
      <c r="AZ79" s="91"/>
      <c r="BA79" s="92"/>
      <c r="BB79" s="91"/>
      <c r="BC79" s="92"/>
      <c r="BD79" s="91"/>
      <c r="BE79" s="105"/>
      <c r="BF79" s="152">
        <f t="shared" si="38"/>
        <v>0</v>
      </c>
      <c r="BG79" s="138"/>
      <c r="BH79" s="21"/>
      <c r="BI79" s="132"/>
      <c r="BJ79" s="21"/>
      <c r="BK79" s="118"/>
      <c r="BL79" s="26"/>
      <c r="BM79" s="138"/>
      <c r="BN79" s="53"/>
      <c r="BO79" s="118"/>
      <c r="BP79" s="53"/>
      <c r="BQ79" s="152">
        <f t="shared" si="40"/>
        <v>0</v>
      </c>
      <c r="BR79" s="114"/>
      <c r="BS79" s="21"/>
      <c r="BT79" s="114"/>
      <c r="BU79" s="97"/>
      <c r="BV79" s="152">
        <f t="shared" si="32"/>
        <v>0</v>
      </c>
      <c r="BW79" s="114"/>
      <c r="BX79" s="21"/>
      <c r="BY79" s="114"/>
      <c r="BZ79" s="21"/>
      <c r="CA79" s="114"/>
      <c r="CB79" s="21"/>
      <c r="CC79" s="119"/>
      <c r="CD79" s="21"/>
      <c r="CE79" s="114"/>
      <c r="CF79" s="21"/>
      <c r="CG79" s="119"/>
      <c r="CH79" s="21"/>
      <c r="CI79" s="114"/>
      <c r="CJ79" s="21"/>
      <c r="CK79" s="119"/>
      <c r="CL79" s="21"/>
      <c r="CM79" s="114"/>
      <c r="CN79" s="21"/>
      <c r="CO79" s="152">
        <f t="shared" si="49"/>
        <v>0</v>
      </c>
      <c r="CP79" s="114"/>
      <c r="CQ79" s="21"/>
      <c r="CR79" s="119"/>
      <c r="CS79" s="97"/>
      <c r="CT79" s="152">
        <f t="shared" si="34"/>
        <v>0</v>
      </c>
      <c r="CU79" s="114"/>
      <c r="CV79" s="21"/>
      <c r="CW79" s="114"/>
      <c r="CX79" s="21"/>
      <c r="CY79" s="114"/>
      <c r="CZ79" s="21"/>
      <c r="DA79" s="119"/>
      <c r="DB79" s="21"/>
      <c r="DC79" s="114"/>
      <c r="DD79" s="21"/>
      <c r="DE79" s="119"/>
      <c r="DF79" s="97"/>
      <c r="DG79" s="152">
        <f t="shared" si="50"/>
        <v>10.799999999999999</v>
      </c>
      <c r="DH79" s="114"/>
      <c r="DI79" s="21"/>
      <c r="DJ79" s="114"/>
      <c r="DK79" s="21"/>
      <c r="DL79" s="119"/>
      <c r="DM79" s="21"/>
      <c r="DN79" s="137">
        <v>7</v>
      </c>
      <c r="DO79" s="57">
        <f>12*0.6*1.5</f>
        <v>10.799999999999999</v>
      </c>
      <c r="DP79" s="152">
        <f t="shared" si="41"/>
        <v>0</v>
      </c>
      <c r="DQ79" s="114"/>
      <c r="DR79" s="21"/>
      <c r="DS79" s="119"/>
      <c r="DT79" s="21"/>
      <c r="DU79" s="131"/>
      <c r="DV79" s="97"/>
      <c r="DW79" s="152">
        <f t="shared" si="51"/>
        <v>0</v>
      </c>
      <c r="DX79" s="120"/>
      <c r="DY79" s="21"/>
      <c r="DZ79" s="120"/>
      <c r="EA79" s="21"/>
      <c r="EB79" s="121"/>
      <c r="EC79" s="21"/>
      <c r="ED79" s="121"/>
      <c r="EE79" s="97"/>
      <c r="EF79" s="152">
        <f t="shared" si="43"/>
        <v>0</v>
      </c>
      <c r="EG79" s="132"/>
      <c r="EH79" s="21"/>
      <c r="EI79" s="132"/>
      <c r="EJ79" s="21"/>
      <c r="EK79" s="131"/>
      <c r="EL79" s="21"/>
      <c r="EM79" s="131"/>
      <c r="EN79" s="97"/>
      <c r="EO79" s="152">
        <f t="shared" ref="EO79:EO108" si="52">EQ79+ES79</f>
        <v>0</v>
      </c>
      <c r="EP79" s="29"/>
      <c r="EQ79" s="21"/>
      <c r="ER79" s="131"/>
      <c r="ES79" s="104"/>
    </row>
    <row r="80" spans="1:149" ht="15" customHeight="1" x14ac:dyDescent="0.35">
      <c r="A80" s="66">
        <f t="shared" si="23"/>
        <v>72</v>
      </c>
      <c r="B80" s="67">
        <v>7401</v>
      </c>
      <c r="C80" s="2" t="s">
        <v>132</v>
      </c>
      <c r="D80" s="68">
        <v>2009</v>
      </c>
      <c r="E80" s="69">
        <f t="shared" si="48"/>
        <v>10.5</v>
      </c>
      <c r="F80" s="70">
        <f t="shared" si="45"/>
        <v>0</v>
      </c>
      <c r="G80" s="16"/>
      <c r="H80" s="17"/>
      <c r="I80" s="18"/>
      <c r="J80" s="17"/>
      <c r="K80" s="17"/>
      <c r="L80" s="19"/>
      <c r="M80" s="70">
        <f t="shared" si="36"/>
        <v>0</v>
      </c>
      <c r="N80" s="16"/>
      <c r="O80" s="17"/>
      <c r="P80" s="18"/>
      <c r="Q80" s="17"/>
      <c r="R80" s="17"/>
      <c r="S80" s="19"/>
      <c r="T80" s="70">
        <f t="shared" si="46"/>
        <v>0</v>
      </c>
      <c r="U80" s="16"/>
      <c r="V80" s="17"/>
      <c r="W80" s="18"/>
      <c r="X80" s="17"/>
      <c r="Y80" s="18"/>
      <c r="Z80" s="19"/>
      <c r="AA80" s="73">
        <f t="shared" si="42"/>
        <v>0</v>
      </c>
      <c r="AB80" s="20"/>
      <c r="AC80" s="21"/>
      <c r="AD80" s="29"/>
      <c r="AE80" s="21"/>
      <c r="AF80" s="29"/>
      <c r="AG80" s="21"/>
      <c r="AH80" s="118"/>
      <c r="AI80" s="26"/>
      <c r="AJ80" s="118"/>
      <c r="AK80" s="26"/>
      <c r="AL80" s="118"/>
      <c r="AM80" s="27"/>
      <c r="AN80" s="73">
        <f t="shared" si="39"/>
        <v>0</v>
      </c>
      <c r="AO80" s="118"/>
      <c r="AP80" s="26"/>
      <c r="AQ80" s="118"/>
      <c r="AR80" s="26"/>
      <c r="AS80" s="118"/>
      <c r="AT80" s="26"/>
      <c r="AU80" s="118"/>
      <c r="AV80" s="27"/>
      <c r="AW80" s="90">
        <f t="shared" si="47"/>
        <v>0</v>
      </c>
      <c r="AX80" s="91"/>
      <c r="AY80" s="92"/>
      <c r="AZ80" s="91"/>
      <c r="BA80" s="92"/>
      <c r="BB80" s="91"/>
      <c r="BC80" s="92"/>
      <c r="BD80" s="91"/>
      <c r="BE80" s="105"/>
      <c r="BF80" s="74">
        <f t="shared" si="38"/>
        <v>0</v>
      </c>
      <c r="BG80" s="132"/>
      <c r="BH80" s="21"/>
      <c r="BI80" s="132"/>
      <c r="BJ80" s="21"/>
      <c r="BK80" s="118"/>
      <c r="BL80" s="26"/>
      <c r="BM80" s="118"/>
      <c r="BN80" s="53"/>
      <c r="BO80" s="118"/>
      <c r="BP80" s="53"/>
      <c r="BQ80" s="74">
        <f t="shared" si="40"/>
        <v>0</v>
      </c>
      <c r="BR80" s="114"/>
      <c r="BS80" s="21"/>
      <c r="BT80" s="114"/>
      <c r="BU80" s="97"/>
      <c r="BV80" s="74">
        <f t="shared" ref="BV80:BV111" si="53">BX80+BZ80+CB80+CD80+CF80+CH80+CJ80+CL80+CN80</f>
        <v>0</v>
      </c>
      <c r="BW80" s="114"/>
      <c r="BX80" s="21"/>
      <c r="BY80" s="114"/>
      <c r="BZ80" s="21"/>
      <c r="CA80" s="114"/>
      <c r="CB80" s="21"/>
      <c r="CC80" s="119"/>
      <c r="CD80" s="21"/>
      <c r="CE80" s="114"/>
      <c r="CF80" s="21"/>
      <c r="CG80" s="119"/>
      <c r="CH80" s="21"/>
      <c r="CI80" s="114"/>
      <c r="CJ80" s="21"/>
      <c r="CK80" s="119"/>
      <c r="CL80" s="21"/>
      <c r="CM80" s="114"/>
      <c r="CN80" s="21"/>
      <c r="CO80" s="74">
        <f t="shared" si="49"/>
        <v>0</v>
      </c>
      <c r="CP80" s="114"/>
      <c r="CQ80" s="21"/>
      <c r="CR80" s="119"/>
      <c r="CS80" s="97"/>
      <c r="CT80" s="74">
        <f t="shared" si="34"/>
        <v>0</v>
      </c>
      <c r="CU80" s="132"/>
      <c r="CV80" s="21"/>
      <c r="CW80" s="114"/>
      <c r="CX80" s="21"/>
      <c r="CY80" s="132"/>
      <c r="CZ80" s="21"/>
      <c r="DA80" s="131"/>
      <c r="DB80" s="21"/>
      <c r="DC80" s="114"/>
      <c r="DD80" s="21"/>
      <c r="DE80" s="119"/>
      <c r="DF80" s="97"/>
      <c r="DG80" s="74">
        <f t="shared" si="50"/>
        <v>0</v>
      </c>
      <c r="DH80" s="132"/>
      <c r="DI80" s="21"/>
      <c r="DJ80" s="114"/>
      <c r="DK80" s="21"/>
      <c r="DL80" s="119"/>
      <c r="DM80" s="21"/>
      <c r="DN80" s="131"/>
      <c r="DO80" s="97"/>
      <c r="DP80" s="74">
        <f t="shared" si="41"/>
        <v>10.5</v>
      </c>
      <c r="DQ80" s="129">
        <v>8</v>
      </c>
      <c r="DR80" s="25">
        <f>8*0.3*1.5</f>
        <v>3.5999999999999996</v>
      </c>
      <c r="DS80" s="119">
        <v>5</v>
      </c>
      <c r="DT80" s="21">
        <f>23*0.3</f>
        <v>6.8999999999999995</v>
      </c>
      <c r="DU80" s="119"/>
      <c r="DV80" s="97"/>
      <c r="DW80" s="74">
        <f t="shared" si="51"/>
        <v>0</v>
      </c>
      <c r="DX80" s="120"/>
      <c r="DY80" s="21"/>
      <c r="DZ80" s="120"/>
      <c r="EA80" s="29"/>
      <c r="EB80" s="121"/>
      <c r="EC80" s="21"/>
      <c r="ED80" s="121"/>
      <c r="EE80" s="97"/>
      <c r="EF80" s="74">
        <f t="shared" si="43"/>
        <v>0</v>
      </c>
      <c r="EG80" s="132"/>
      <c r="EH80" s="21"/>
      <c r="EI80" s="132"/>
      <c r="EJ80" s="29"/>
      <c r="EK80" s="131"/>
      <c r="EL80" s="21"/>
      <c r="EM80" s="131"/>
      <c r="EN80" s="97"/>
      <c r="EO80" s="74">
        <f t="shared" si="52"/>
        <v>0</v>
      </c>
      <c r="EP80" s="29"/>
      <c r="EQ80" s="21"/>
      <c r="ER80" s="131"/>
      <c r="ES80" s="104"/>
    </row>
    <row r="81" spans="1:149" ht="15" customHeight="1" x14ac:dyDescent="0.35">
      <c r="A81" s="144">
        <f t="shared" si="23"/>
        <v>73</v>
      </c>
      <c r="B81" s="145">
        <v>5955</v>
      </c>
      <c r="C81" s="146" t="s">
        <v>105</v>
      </c>
      <c r="D81" s="147">
        <v>2008</v>
      </c>
      <c r="E81" s="148">
        <f t="shared" si="48"/>
        <v>9.6</v>
      </c>
      <c r="F81" s="154">
        <f t="shared" si="45"/>
        <v>0</v>
      </c>
      <c r="G81" s="16"/>
      <c r="H81" s="17"/>
      <c r="I81" s="18"/>
      <c r="J81" s="17"/>
      <c r="K81" s="17"/>
      <c r="L81" s="19"/>
      <c r="M81" s="154">
        <f t="shared" si="36"/>
        <v>0</v>
      </c>
      <c r="N81" s="16"/>
      <c r="O81" s="17"/>
      <c r="P81" s="18"/>
      <c r="Q81" s="17"/>
      <c r="R81" s="17"/>
      <c r="S81" s="19"/>
      <c r="T81" s="154">
        <f t="shared" si="46"/>
        <v>0</v>
      </c>
      <c r="U81" s="16"/>
      <c r="V81" s="17"/>
      <c r="W81" s="18"/>
      <c r="X81" s="17"/>
      <c r="Y81" s="18"/>
      <c r="Z81" s="19"/>
      <c r="AA81" s="149">
        <f t="shared" si="42"/>
        <v>0</v>
      </c>
      <c r="AB81" s="20"/>
      <c r="AC81" s="21"/>
      <c r="AD81" s="29"/>
      <c r="AE81" s="21"/>
      <c r="AF81" s="29"/>
      <c r="AG81" s="21"/>
      <c r="AH81" s="118"/>
      <c r="AI81" s="26"/>
      <c r="AJ81" s="118"/>
      <c r="AK81" s="26"/>
      <c r="AL81" s="118"/>
      <c r="AM81" s="27"/>
      <c r="AN81" s="149">
        <f t="shared" si="39"/>
        <v>0</v>
      </c>
      <c r="AO81" s="118"/>
      <c r="AP81" s="26"/>
      <c r="AQ81" s="118"/>
      <c r="AR81" s="26"/>
      <c r="AS81" s="138"/>
      <c r="AT81" s="26"/>
      <c r="AU81" s="138"/>
      <c r="AV81" s="27"/>
      <c r="AW81" s="155">
        <f t="shared" si="47"/>
        <v>0</v>
      </c>
      <c r="AX81" s="91"/>
      <c r="AY81" s="92"/>
      <c r="AZ81" s="91"/>
      <c r="BA81" s="92"/>
      <c r="BB81" s="91"/>
      <c r="BC81" s="92"/>
      <c r="BD81" s="91"/>
      <c r="BE81" s="105"/>
      <c r="BF81" s="152">
        <f t="shared" si="38"/>
        <v>0</v>
      </c>
      <c r="BG81" s="118"/>
      <c r="BH81" s="21"/>
      <c r="BI81" s="132"/>
      <c r="BJ81" s="21"/>
      <c r="BK81" s="118"/>
      <c r="BL81" s="26"/>
      <c r="BM81" s="118"/>
      <c r="BN81" s="53"/>
      <c r="BO81" s="118"/>
      <c r="BP81" s="53"/>
      <c r="BQ81" s="152">
        <f t="shared" si="40"/>
        <v>0</v>
      </c>
      <c r="BR81" s="114"/>
      <c r="BS81" s="21"/>
      <c r="BT81" s="114"/>
      <c r="BU81" s="97"/>
      <c r="BV81" s="152">
        <f t="shared" si="53"/>
        <v>0</v>
      </c>
      <c r="BW81" s="114"/>
      <c r="BX81" s="21"/>
      <c r="BY81" s="114"/>
      <c r="BZ81" s="21"/>
      <c r="CA81" s="114"/>
      <c r="CB81" s="21"/>
      <c r="CC81" s="119"/>
      <c r="CD81" s="21"/>
      <c r="CE81" s="114"/>
      <c r="CF81" s="21"/>
      <c r="CG81" s="119"/>
      <c r="CH81" s="21"/>
      <c r="CI81" s="114"/>
      <c r="CJ81" s="21"/>
      <c r="CK81" s="119"/>
      <c r="CL81" s="21"/>
      <c r="CM81" s="114"/>
      <c r="CN81" s="21"/>
      <c r="CO81" s="152">
        <f t="shared" si="49"/>
        <v>0</v>
      </c>
      <c r="CP81" s="114"/>
      <c r="CQ81" s="21"/>
      <c r="CR81" s="119"/>
      <c r="CS81" s="97"/>
      <c r="CT81" s="152">
        <f t="shared" si="34"/>
        <v>0</v>
      </c>
      <c r="CU81" s="114"/>
      <c r="CV81" s="21"/>
      <c r="CW81" s="114"/>
      <c r="CX81" s="21"/>
      <c r="CY81" s="132"/>
      <c r="CZ81" s="21"/>
      <c r="DA81" s="131"/>
      <c r="DB81" s="21"/>
      <c r="DC81" s="114"/>
      <c r="DD81" s="21"/>
      <c r="DE81" s="119"/>
      <c r="DF81" s="97"/>
      <c r="DG81" s="152">
        <f t="shared" si="50"/>
        <v>9.6</v>
      </c>
      <c r="DH81" s="132"/>
      <c r="DI81" s="21"/>
      <c r="DJ81" s="114">
        <v>6</v>
      </c>
      <c r="DK81" s="21">
        <f>16*0.6</f>
        <v>9.6</v>
      </c>
      <c r="DL81" s="119"/>
      <c r="DM81" s="21"/>
      <c r="DN81" s="131"/>
      <c r="DO81" s="97"/>
      <c r="DP81" s="152">
        <f t="shared" si="41"/>
        <v>0</v>
      </c>
      <c r="DQ81" s="114"/>
      <c r="DR81" s="21"/>
      <c r="DS81" s="119"/>
      <c r="DT81" s="21"/>
      <c r="DU81" s="119"/>
      <c r="DV81" s="97"/>
      <c r="DW81" s="152">
        <f t="shared" si="51"/>
        <v>0</v>
      </c>
      <c r="DX81" s="120"/>
      <c r="DY81" s="21"/>
      <c r="DZ81" s="120"/>
      <c r="EA81" s="21"/>
      <c r="EB81" s="121"/>
      <c r="EC81" s="21"/>
      <c r="ED81" s="121"/>
      <c r="EE81" s="97"/>
      <c r="EF81" s="152">
        <f t="shared" si="43"/>
        <v>0</v>
      </c>
      <c r="EG81" s="132"/>
      <c r="EH81" s="21"/>
      <c r="EI81" s="132"/>
      <c r="EJ81" s="21"/>
      <c r="EK81" s="131"/>
      <c r="EL81" s="21"/>
      <c r="EM81" s="131"/>
      <c r="EN81" s="97"/>
      <c r="EO81" s="152">
        <f t="shared" si="52"/>
        <v>0</v>
      </c>
      <c r="EP81" s="29"/>
      <c r="EQ81" s="21"/>
      <c r="ER81" s="131"/>
      <c r="ES81" s="104"/>
    </row>
    <row r="82" spans="1:149" ht="15" customHeight="1" x14ac:dyDescent="0.35">
      <c r="A82" s="66">
        <f t="shared" si="23"/>
        <v>74</v>
      </c>
      <c r="B82" s="67">
        <v>5662</v>
      </c>
      <c r="C82" s="2" t="s">
        <v>135</v>
      </c>
      <c r="D82" s="68">
        <v>2009</v>
      </c>
      <c r="E82" s="69">
        <f t="shared" si="48"/>
        <v>9</v>
      </c>
      <c r="F82" s="70">
        <f t="shared" si="45"/>
        <v>0</v>
      </c>
      <c r="G82" s="16"/>
      <c r="H82" s="17"/>
      <c r="I82" s="18"/>
      <c r="J82" s="17"/>
      <c r="K82" s="17"/>
      <c r="L82" s="19"/>
      <c r="M82" s="70">
        <f t="shared" si="36"/>
        <v>0</v>
      </c>
      <c r="N82" s="16"/>
      <c r="O82" s="17"/>
      <c r="P82" s="18"/>
      <c r="Q82" s="17"/>
      <c r="R82" s="17"/>
      <c r="S82" s="19"/>
      <c r="T82" s="70">
        <f t="shared" si="46"/>
        <v>0</v>
      </c>
      <c r="U82" s="16"/>
      <c r="V82" s="17"/>
      <c r="W82" s="18"/>
      <c r="X82" s="17"/>
      <c r="Y82" s="18"/>
      <c r="Z82" s="19"/>
      <c r="AA82" s="73">
        <f t="shared" si="42"/>
        <v>0</v>
      </c>
      <c r="AB82" s="20"/>
      <c r="AC82" s="21"/>
      <c r="AD82" s="29"/>
      <c r="AE82" s="21"/>
      <c r="AF82" s="29"/>
      <c r="AG82" s="21"/>
      <c r="AH82" s="118"/>
      <c r="AI82" s="26"/>
      <c r="AJ82" s="118"/>
      <c r="AK82" s="26"/>
      <c r="AL82" s="118"/>
      <c r="AM82" s="27"/>
      <c r="AN82" s="73">
        <f t="shared" si="39"/>
        <v>0</v>
      </c>
      <c r="AO82" s="118"/>
      <c r="AP82" s="26"/>
      <c r="AQ82" s="118"/>
      <c r="AR82" s="26"/>
      <c r="AS82" s="118"/>
      <c r="AT82" s="26"/>
      <c r="AU82" s="118"/>
      <c r="AV82" s="27"/>
      <c r="AW82" s="90">
        <f t="shared" si="47"/>
        <v>0</v>
      </c>
      <c r="AX82" s="91"/>
      <c r="AY82" s="92"/>
      <c r="AZ82" s="91"/>
      <c r="BA82" s="92"/>
      <c r="BB82" s="91"/>
      <c r="BC82" s="92"/>
      <c r="BD82" s="91"/>
      <c r="BE82" s="105"/>
      <c r="BF82" s="74">
        <f t="shared" si="38"/>
        <v>0</v>
      </c>
      <c r="BG82" s="132"/>
      <c r="BH82" s="21"/>
      <c r="BI82" s="132"/>
      <c r="BJ82" s="21"/>
      <c r="BK82" s="118"/>
      <c r="BL82" s="26"/>
      <c r="BM82" s="118"/>
      <c r="BN82" s="53"/>
      <c r="BO82" s="118"/>
      <c r="BP82" s="53"/>
      <c r="BQ82" s="74">
        <f t="shared" si="40"/>
        <v>0</v>
      </c>
      <c r="BR82" s="114"/>
      <c r="BS82" s="21"/>
      <c r="BT82" s="114"/>
      <c r="BU82" s="97"/>
      <c r="BV82" s="74">
        <f t="shared" si="53"/>
        <v>0</v>
      </c>
      <c r="BW82" s="114"/>
      <c r="BX82" s="21"/>
      <c r="BY82" s="114"/>
      <c r="BZ82" s="21"/>
      <c r="CA82" s="114"/>
      <c r="CB82" s="21"/>
      <c r="CC82" s="119"/>
      <c r="CD82" s="21"/>
      <c r="CE82" s="114"/>
      <c r="CF82" s="21"/>
      <c r="CG82" s="119"/>
      <c r="CH82" s="21"/>
      <c r="CI82" s="114"/>
      <c r="CJ82" s="21"/>
      <c r="CK82" s="119"/>
      <c r="CL82" s="21"/>
      <c r="CM82" s="114"/>
      <c r="CN82" s="21"/>
      <c r="CO82" s="74">
        <f t="shared" si="49"/>
        <v>0</v>
      </c>
      <c r="CP82" s="114"/>
      <c r="CQ82" s="21"/>
      <c r="CR82" s="119"/>
      <c r="CS82" s="97"/>
      <c r="CT82" s="74">
        <f t="shared" si="34"/>
        <v>0</v>
      </c>
      <c r="CU82" s="114"/>
      <c r="CV82" s="21"/>
      <c r="CW82" s="114"/>
      <c r="CX82" s="21"/>
      <c r="CY82" s="114"/>
      <c r="CZ82" s="21"/>
      <c r="DA82" s="131"/>
      <c r="DB82" s="21"/>
      <c r="DC82" s="114"/>
      <c r="DD82" s="21"/>
      <c r="DE82" s="119"/>
      <c r="DF82" s="97"/>
      <c r="DG82" s="74">
        <f t="shared" si="50"/>
        <v>0</v>
      </c>
      <c r="DH82" s="114"/>
      <c r="DI82" s="21"/>
      <c r="DJ82" s="114"/>
      <c r="DK82" s="21"/>
      <c r="DL82" s="119"/>
      <c r="DM82" s="21"/>
      <c r="DN82" s="119"/>
      <c r="DO82" s="97"/>
      <c r="DP82" s="74">
        <f t="shared" si="41"/>
        <v>9</v>
      </c>
      <c r="DQ82" s="114"/>
      <c r="DR82" s="21"/>
      <c r="DS82" s="119">
        <v>4</v>
      </c>
      <c r="DT82" s="21">
        <f>30*0.3</f>
        <v>9</v>
      </c>
      <c r="DU82" s="119"/>
      <c r="DV82" s="97"/>
      <c r="DW82" s="74">
        <f t="shared" si="51"/>
        <v>0</v>
      </c>
      <c r="DX82" s="120"/>
      <c r="DY82" s="21"/>
      <c r="DZ82" s="132"/>
      <c r="EA82" s="21"/>
      <c r="EB82" s="131"/>
      <c r="EC82" s="21"/>
      <c r="ED82" s="121"/>
      <c r="EE82" s="97"/>
      <c r="EF82" s="74">
        <f t="shared" si="43"/>
        <v>0</v>
      </c>
      <c r="EG82" s="132"/>
      <c r="EH82" s="21"/>
      <c r="EI82" s="132"/>
      <c r="EJ82" s="21"/>
      <c r="EK82" s="131"/>
      <c r="EL82" s="21"/>
      <c r="EM82" s="131"/>
      <c r="EN82" s="97"/>
      <c r="EO82" s="74">
        <f t="shared" si="52"/>
        <v>0</v>
      </c>
      <c r="EP82" s="29"/>
      <c r="EQ82" s="21"/>
      <c r="ER82" s="131"/>
      <c r="ES82" s="104"/>
    </row>
    <row r="83" spans="1:149" ht="15" customHeight="1" x14ac:dyDescent="0.35">
      <c r="A83" s="144">
        <f t="shared" si="23"/>
        <v>75</v>
      </c>
      <c r="B83" s="145">
        <v>6643</v>
      </c>
      <c r="C83" s="146" t="s">
        <v>130</v>
      </c>
      <c r="D83" s="147">
        <v>2009</v>
      </c>
      <c r="E83" s="148">
        <f t="shared" si="48"/>
        <v>7.1999999999999993</v>
      </c>
      <c r="F83" s="154">
        <f t="shared" si="45"/>
        <v>0</v>
      </c>
      <c r="G83" s="16"/>
      <c r="H83" s="17"/>
      <c r="I83" s="18"/>
      <c r="J83" s="17"/>
      <c r="K83" s="17"/>
      <c r="L83" s="19"/>
      <c r="M83" s="154">
        <f t="shared" si="36"/>
        <v>0</v>
      </c>
      <c r="N83" s="16"/>
      <c r="O83" s="17"/>
      <c r="P83" s="18"/>
      <c r="Q83" s="17"/>
      <c r="R83" s="17"/>
      <c r="S83" s="19"/>
      <c r="T83" s="154">
        <f t="shared" si="46"/>
        <v>0</v>
      </c>
      <c r="U83" s="16"/>
      <c r="V83" s="17"/>
      <c r="W83" s="18"/>
      <c r="X83" s="17"/>
      <c r="Y83" s="18"/>
      <c r="Z83" s="19"/>
      <c r="AA83" s="149">
        <f t="shared" si="42"/>
        <v>0</v>
      </c>
      <c r="AB83" s="20"/>
      <c r="AC83" s="21"/>
      <c r="AD83" s="29"/>
      <c r="AE83" s="21"/>
      <c r="AF83" s="29"/>
      <c r="AG83" s="21"/>
      <c r="AH83" s="118"/>
      <c r="AI83" s="26"/>
      <c r="AJ83" s="118"/>
      <c r="AK83" s="26"/>
      <c r="AL83" s="118"/>
      <c r="AM83" s="27"/>
      <c r="AN83" s="149">
        <f t="shared" si="39"/>
        <v>0</v>
      </c>
      <c r="AO83" s="118"/>
      <c r="AP83" s="26"/>
      <c r="AQ83" s="118"/>
      <c r="AR83" s="26"/>
      <c r="AS83" s="118"/>
      <c r="AT83" s="26"/>
      <c r="AU83" s="118"/>
      <c r="AV83" s="27"/>
      <c r="AW83" s="155">
        <f t="shared" si="47"/>
        <v>0</v>
      </c>
      <c r="AX83" s="91"/>
      <c r="AY83" s="92"/>
      <c r="AZ83" s="91"/>
      <c r="BA83" s="92"/>
      <c r="BB83" s="91"/>
      <c r="BC83" s="92"/>
      <c r="BD83" s="91"/>
      <c r="BE83" s="105"/>
      <c r="BF83" s="152">
        <f t="shared" si="38"/>
        <v>0</v>
      </c>
      <c r="BG83" s="132"/>
      <c r="BH83" s="21"/>
      <c r="BI83" s="132"/>
      <c r="BJ83" s="21"/>
      <c r="BK83" s="118"/>
      <c r="BL83" s="26"/>
      <c r="BM83" s="118"/>
      <c r="BN83" s="53"/>
      <c r="BO83" s="118"/>
      <c r="BP83" s="53"/>
      <c r="BQ83" s="152">
        <f t="shared" si="40"/>
        <v>0</v>
      </c>
      <c r="BR83" s="114"/>
      <c r="BS83" s="21"/>
      <c r="BT83" s="114"/>
      <c r="BU83" s="97"/>
      <c r="BV83" s="152">
        <f t="shared" si="53"/>
        <v>0</v>
      </c>
      <c r="BW83" s="114"/>
      <c r="BX83" s="21"/>
      <c r="BY83" s="114"/>
      <c r="BZ83" s="21"/>
      <c r="CA83" s="114"/>
      <c r="CB83" s="21"/>
      <c r="CC83" s="119"/>
      <c r="CD83" s="21"/>
      <c r="CE83" s="114"/>
      <c r="CF83" s="21"/>
      <c r="CG83" s="119"/>
      <c r="CH83" s="21"/>
      <c r="CI83" s="114"/>
      <c r="CJ83" s="21"/>
      <c r="CK83" s="119"/>
      <c r="CL83" s="21"/>
      <c r="CM83" s="114"/>
      <c r="CN83" s="21"/>
      <c r="CO83" s="152">
        <f t="shared" si="49"/>
        <v>0</v>
      </c>
      <c r="CP83" s="114"/>
      <c r="CQ83" s="21"/>
      <c r="CR83" s="119"/>
      <c r="CS83" s="97"/>
      <c r="CT83" s="152">
        <f t="shared" si="34"/>
        <v>0</v>
      </c>
      <c r="CU83" s="114"/>
      <c r="CV83" s="21"/>
      <c r="CW83" s="114"/>
      <c r="CX83" s="21"/>
      <c r="CY83" s="114"/>
      <c r="CZ83" s="21"/>
      <c r="DA83" s="119"/>
      <c r="DB83" s="21"/>
      <c r="DC83" s="114"/>
      <c r="DD83" s="21"/>
      <c r="DE83" s="119"/>
      <c r="DF83" s="97"/>
      <c r="DG83" s="152">
        <f t="shared" si="50"/>
        <v>0</v>
      </c>
      <c r="DH83" s="114"/>
      <c r="DI83" s="21"/>
      <c r="DJ83" s="114"/>
      <c r="DK83" s="21"/>
      <c r="DL83" s="119"/>
      <c r="DM83" s="21"/>
      <c r="DN83" s="131"/>
      <c r="DO83" s="97"/>
      <c r="DP83" s="152">
        <f>DR83+DT83</f>
        <v>7.1999999999999993</v>
      </c>
      <c r="DQ83" s="129">
        <v>6</v>
      </c>
      <c r="DR83" s="25">
        <f>16*0.3*1.5</f>
        <v>7.1999999999999993</v>
      </c>
      <c r="DS83" s="119"/>
      <c r="DT83" s="21"/>
      <c r="DU83" s="107">
        <v>4</v>
      </c>
      <c r="DV83" s="55" t="s">
        <v>27</v>
      </c>
      <c r="DW83" s="152">
        <f t="shared" si="51"/>
        <v>0</v>
      </c>
      <c r="DX83" s="120"/>
      <c r="DY83" s="21"/>
      <c r="DZ83" s="120"/>
      <c r="EA83" s="21"/>
      <c r="EB83" s="131"/>
      <c r="EC83" s="21"/>
      <c r="ED83" s="131"/>
      <c r="EE83" s="97"/>
      <c r="EF83" s="152">
        <f t="shared" si="43"/>
        <v>0</v>
      </c>
      <c r="EG83" s="132"/>
      <c r="EH83" s="21"/>
      <c r="EI83" s="132"/>
      <c r="EJ83" s="21"/>
      <c r="EK83" s="131"/>
      <c r="EL83" s="21"/>
      <c r="EM83" s="131"/>
      <c r="EN83" s="97"/>
      <c r="EO83" s="152">
        <f t="shared" si="52"/>
        <v>0</v>
      </c>
      <c r="EP83" s="29"/>
      <c r="EQ83" s="21"/>
      <c r="ER83" s="131"/>
      <c r="ES83" s="104"/>
    </row>
    <row r="84" spans="1:149" ht="15" customHeight="1" x14ac:dyDescent="0.35">
      <c r="A84" s="66">
        <f t="shared" si="23"/>
        <v>76</v>
      </c>
      <c r="B84" s="67">
        <v>6659</v>
      </c>
      <c r="C84" s="2" t="s">
        <v>115</v>
      </c>
      <c r="D84" s="68">
        <v>2009</v>
      </c>
      <c r="E84" s="69">
        <f t="shared" si="48"/>
        <v>7.1999999999999993</v>
      </c>
      <c r="F84" s="70">
        <f t="shared" si="45"/>
        <v>0</v>
      </c>
      <c r="G84" s="16"/>
      <c r="H84" s="17"/>
      <c r="I84" s="18"/>
      <c r="J84" s="17"/>
      <c r="K84" s="17"/>
      <c r="L84" s="19"/>
      <c r="M84" s="70">
        <f t="shared" si="36"/>
        <v>0</v>
      </c>
      <c r="N84" s="16"/>
      <c r="O84" s="17"/>
      <c r="P84" s="18"/>
      <c r="Q84" s="17"/>
      <c r="R84" s="17"/>
      <c r="S84" s="19"/>
      <c r="T84" s="70">
        <f t="shared" si="46"/>
        <v>0</v>
      </c>
      <c r="U84" s="16"/>
      <c r="V84" s="17"/>
      <c r="W84" s="18"/>
      <c r="X84" s="17"/>
      <c r="Y84" s="18"/>
      <c r="Z84" s="19"/>
      <c r="AA84" s="73">
        <f t="shared" si="42"/>
        <v>0</v>
      </c>
      <c r="AB84" s="20"/>
      <c r="AC84" s="21"/>
      <c r="AD84" s="29"/>
      <c r="AE84" s="21"/>
      <c r="AF84" s="29"/>
      <c r="AG84" s="21"/>
      <c r="AH84" s="138"/>
      <c r="AI84" s="26"/>
      <c r="AJ84" s="118"/>
      <c r="AK84" s="26"/>
      <c r="AL84" s="118"/>
      <c r="AM84" s="27"/>
      <c r="AN84" s="73">
        <f t="shared" si="39"/>
        <v>0</v>
      </c>
      <c r="AO84" s="138"/>
      <c r="AP84" s="26"/>
      <c r="AQ84" s="138"/>
      <c r="AR84" s="26"/>
      <c r="AS84" s="118"/>
      <c r="AT84" s="26"/>
      <c r="AU84" s="138"/>
      <c r="AV84" s="27"/>
      <c r="AW84" s="90">
        <f t="shared" si="47"/>
        <v>0</v>
      </c>
      <c r="AX84" s="91"/>
      <c r="AY84" s="92"/>
      <c r="AZ84" s="91"/>
      <c r="BA84" s="92"/>
      <c r="BB84" s="91"/>
      <c r="BC84" s="92"/>
      <c r="BD84" s="91"/>
      <c r="BE84" s="105"/>
      <c r="BF84" s="74">
        <f t="shared" si="38"/>
        <v>0</v>
      </c>
      <c r="BG84" s="118"/>
      <c r="BH84" s="21"/>
      <c r="BI84" s="132"/>
      <c r="BJ84" s="21"/>
      <c r="BK84" s="118"/>
      <c r="BL84" s="26"/>
      <c r="BM84" s="118"/>
      <c r="BN84" s="53"/>
      <c r="BO84" s="118"/>
      <c r="BP84" s="53"/>
      <c r="BQ84" s="74">
        <f t="shared" si="40"/>
        <v>0</v>
      </c>
      <c r="BR84" s="114"/>
      <c r="BS84" s="21"/>
      <c r="BT84" s="114"/>
      <c r="BU84" s="97"/>
      <c r="BV84" s="74">
        <f t="shared" si="53"/>
        <v>0</v>
      </c>
      <c r="BW84" s="114"/>
      <c r="BX84" s="21"/>
      <c r="BY84" s="114"/>
      <c r="BZ84" s="21"/>
      <c r="CA84" s="114"/>
      <c r="CB84" s="21"/>
      <c r="CC84" s="119"/>
      <c r="CD84" s="21"/>
      <c r="CE84" s="114"/>
      <c r="CF84" s="21"/>
      <c r="CG84" s="119"/>
      <c r="CH84" s="21"/>
      <c r="CI84" s="114"/>
      <c r="CJ84" s="21"/>
      <c r="CK84" s="119"/>
      <c r="CL84" s="21"/>
      <c r="CM84" s="114"/>
      <c r="CN84" s="21"/>
      <c r="CO84" s="74">
        <f t="shared" si="49"/>
        <v>0</v>
      </c>
      <c r="CP84" s="114"/>
      <c r="CQ84" s="21"/>
      <c r="CR84" s="119"/>
      <c r="CS84" s="97"/>
      <c r="CT84" s="74">
        <f t="shared" ref="CT84:CT111" si="54">CV84+CX84+CZ84+DB84+DD84+DF84</f>
        <v>0</v>
      </c>
      <c r="CU84" s="114"/>
      <c r="CV84" s="21"/>
      <c r="CW84" s="114"/>
      <c r="CX84" s="21"/>
      <c r="CY84" s="114"/>
      <c r="CZ84" s="21"/>
      <c r="DA84" s="119"/>
      <c r="DB84" s="21"/>
      <c r="DC84" s="114"/>
      <c r="DD84" s="21"/>
      <c r="DE84" s="119"/>
      <c r="DF84" s="97"/>
      <c r="DG84" s="74">
        <f t="shared" si="50"/>
        <v>7.1999999999999993</v>
      </c>
      <c r="DH84" s="114"/>
      <c r="DI84" s="21"/>
      <c r="DJ84" s="114"/>
      <c r="DK84" s="21"/>
      <c r="DL84" s="119">
        <v>7</v>
      </c>
      <c r="DM84" s="21">
        <f>12*0.6</f>
        <v>7.1999999999999993</v>
      </c>
      <c r="DN84" s="131"/>
      <c r="DO84" s="97"/>
      <c r="DP84" s="74">
        <f t="shared" ref="DP84:DP89" si="55">DR84+DT84+DV84</f>
        <v>0</v>
      </c>
      <c r="DQ84" s="114"/>
      <c r="DR84" s="21"/>
      <c r="DS84" s="119"/>
      <c r="DT84" s="21"/>
      <c r="DU84" s="119"/>
      <c r="DV84" s="97"/>
      <c r="DW84" s="74">
        <f t="shared" si="51"/>
        <v>0</v>
      </c>
      <c r="DX84" s="120"/>
      <c r="DY84" s="21"/>
      <c r="DZ84" s="120"/>
      <c r="EA84" s="21"/>
      <c r="EB84" s="121"/>
      <c r="EC84" s="21"/>
      <c r="ED84" s="121"/>
      <c r="EE84" s="98"/>
      <c r="EF84" s="74">
        <f t="shared" si="43"/>
        <v>0</v>
      </c>
      <c r="EG84" s="132"/>
      <c r="EH84" s="21"/>
      <c r="EI84" s="132"/>
      <c r="EJ84" s="21"/>
      <c r="EK84" s="131"/>
      <c r="EL84" s="21"/>
      <c r="EM84" s="131"/>
      <c r="EN84" s="98"/>
      <c r="EO84" s="74">
        <f t="shared" si="52"/>
        <v>0</v>
      </c>
      <c r="EP84" s="29"/>
      <c r="EQ84" s="21"/>
      <c r="ER84" s="131"/>
      <c r="ES84" s="104"/>
    </row>
    <row r="85" spans="1:149" ht="15" customHeight="1" x14ac:dyDescent="0.35">
      <c r="A85" s="144">
        <f t="shared" si="23"/>
        <v>77</v>
      </c>
      <c r="B85" s="145">
        <v>6663</v>
      </c>
      <c r="C85" s="146" t="s">
        <v>114</v>
      </c>
      <c r="D85" s="147">
        <v>2009</v>
      </c>
      <c r="E85" s="148">
        <f t="shared" si="48"/>
        <v>7.1999999999999993</v>
      </c>
      <c r="F85" s="154">
        <f t="shared" si="45"/>
        <v>0</v>
      </c>
      <c r="G85" s="16"/>
      <c r="H85" s="17"/>
      <c r="I85" s="18"/>
      <c r="J85" s="17"/>
      <c r="K85" s="17"/>
      <c r="L85" s="19"/>
      <c r="M85" s="154">
        <f t="shared" si="36"/>
        <v>0</v>
      </c>
      <c r="N85" s="16"/>
      <c r="O85" s="17"/>
      <c r="P85" s="18"/>
      <c r="Q85" s="17"/>
      <c r="R85" s="17"/>
      <c r="S85" s="19"/>
      <c r="T85" s="154">
        <f t="shared" si="46"/>
        <v>0</v>
      </c>
      <c r="U85" s="16"/>
      <c r="V85" s="17"/>
      <c r="W85" s="18"/>
      <c r="X85" s="17"/>
      <c r="Y85" s="18"/>
      <c r="Z85" s="19"/>
      <c r="AA85" s="149">
        <f t="shared" si="42"/>
        <v>0</v>
      </c>
      <c r="AB85" s="20"/>
      <c r="AC85" s="21"/>
      <c r="AD85" s="29"/>
      <c r="AE85" s="21"/>
      <c r="AF85" s="29"/>
      <c r="AG85" s="21"/>
      <c r="AH85" s="118"/>
      <c r="AI85" s="26"/>
      <c r="AJ85" s="118"/>
      <c r="AK85" s="26"/>
      <c r="AL85" s="118"/>
      <c r="AM85" s="27"/>
      <c r="AN85" s="149">
        <f t="shared" si="39"/>
        <v>0</v>
      </c>
      <c r="AO85" s="118"/>
      <c r="AP85" s="26"/>
      <c r="AQ85" s="118"/>
      <c r="AR85" s="26"/>
      <c r="AS85" s="118"/>
      <c r="AT85" s="26"/>
      <c r="AU85" s="118"/>
      <c r="AV85" s="27"/>
      <c r="AW85" s="155">
        <f t="shared" si="47"/>
        <v>0</v>
      </c>
      <c r="AX85" s="91"/>
      <c r="AY85" s="92"/>
      <c r="AZ85" s="91"/>
      <c r="BA85" s="92"/>
      <c r="BB85" s="91"/>
      <c r="BC85" s="92"/>
      <c r="BD85" s="91"/>
      <c r="BE85" s="105"/>
      <c r="BF85" s="152">
        <f t="shared" si="38"/>
        <v>0</v>
      </c>
      <c r="BG85" s="118"/>
      <c r="BH85" s="21"/>
      <c r="BI85" s="132"/>
      <c r="BJ85" s="21"/>
      <c r="BK85" s="118"/>
      <c r="BL85" s="26"/>
      <c r="BM85" s="118"/>
      <c r="BN85" s="53"/>
      <c r="BO85" s="118"/>
      <c r="BP85" s="53"/>
      <c r="BQ85" s="152">
        <f t="shared" si="40"/>
        <v>0</v>
      </c>
      <c r="BR85" s="132"/>
      <c r="BS85" s="21"/>
      <c r="BT85" s="114"/>
      <c r="BU85" s="97"/>
      <c r="BV85" s="152">
        <f t="shared" si="53"/>
        <v>0</v>
      </c>
      <c r="BW85" s="114"/>
      <c r="BX85" s="21"/>
      <c r="BY85" s="114"/>
      <c r="BZ85" s="21"/>
      <c r="CA85" s="114"/>
      <c r="CB85" s="21"/>
      <c r="CC85" s="119"/>
      <c r="CD85" s="21"/>
      <c r="CE85" s="114"/>
      <c r="CF85" s="21"/>
      <c r="CG85" s="119"/>
      <c r="CH85" s="21"/>
      <c r="CI85" s="114"/>
      <c r="CJ85" s="21"/>
      <c r="CK85" s="119"/>
      <c r="CL85" s="21"/>
      <c r="CM85" s="114"/>
      <c r="CN85" s="21"/>
      <c r="CO85" s="152">
        <f t="shared" si="49"/>
        <v>0</v>
      </c>
      <c r="CP85" s="114"/>
      <c r="CQ85" s="21"/>
      <c r="CR85" s="119"/>
      <c r="CS85" s="97"/>
      <c r="CT85" s="152">
        <f t="shared" si="54"/>
        <v>0</v>
      </c>
      <c r="CU85" s="132"/>
      <c r="CV85" s="21"/>
      <c r="CW85" s="114"/>
      <c r="CX85" s="21"/>
      <c r="CY85" s="132"/>
      <c r="CZ85" s="21"/>
      <c r="DA85" s="131"/>
      <c r="DB85" s="21"/>
      <c r="DC85" s="114"/>
      <c r="DD85" s="21"/>
      <c r="DE85" s="119"/>
      <c r="DF85" s="97"/>
      <c r="DG85" s="152">
        <f t="shared" si="50"/>
        <v>7.1999999999999993</v>
      </c>
      <c r="DH85" s="132"/>
      <c r="DI85" s="21"/>
      <c r="DJ85" s="114"/>
      <c r="DK85" s="21"/>
      <c r="DL85" s="119">
        <v>7</v>
      </c>
      <c r="DM85" s="21">
        <f>12*0.6</f>
        <v>7.1999999999999993</v>
      </c>
      <c r="DN85" s="131"/>
      <c r="DO85" s="97"/>
      <c r="DP85" s="152">
        <f t="shared" si="55"/>
        <v>0</v>
      </c>
      <c r="DQ85" s="114"/>
      <c r="DR85" s="21"/>
      <c r="DS85" s="119"/>
      <c r="DT85" s="21"/>
      <c r="DU85" s="119"/>
      <c r="DV85" s="97"/>
      <c r="DW85" s="152">
        <f t="shared" si="51"/>
        <v>0</v>
      </c>
      <c r="DX85" s="120"/>
      <c r="DY85" s="21"/>
      <c r="DZ85" s="120"/>
      <c r="EA85" s="21"/>
      <c r="EB85" s="121"/>
      <c r="EC85" s="21"/>
      <c r="ED85" s="121"/>
      <c r="EE85" s="97"/>
      <c r="EF85" s="152">
        <f t="shared" si="43"/>
        <v>0</v>
      </c>
      <c r="EG85" s="132"/>
      <c r="EH85" s="21"/>
      <c r="EI85" s="132"/>
      <c r="EJ85" s="21"/>
      <c r="EK85" s="131"/>
      <c r="EL85" s="21"/>
      <c r="EM85" s="131"/>
      <c r="EN85" s="97"/>
      <c r="EO85" s="152">
        <f t="shared" si="52"/>
        <v>0</v>
      </c>
      <c r="EP85" s="29"/>
      <c r="EQ85" s="21"/>
      <c r="ER85" s="131"/>
      <c r="ES85" s="104"/>
    </row>
    <row r="86" spans="1:149" ht="15" customHeight="1" x14ac:dyDescent="0.35">
      <c r="A86" s="66">
        <f t="shared" si="23"/>
        <v>78</v>
      </c>
      <c r="B86" s="67">
        <v>5903</v>
      </c>
      <c r="C86" s="2" t="s">
        <v>145</v>
      </c>
      <c r="D86" s="68">
        <v>2006</v>
      </c>
      <c r="E86" s="69">
        <f t="shared" si="48"/>
        <v>6.4</v>
      </c>
      <c r="F86" s="70">
        <f t="shared" si="45"/>
        <v>0</v>
      </c>
      <c r="G86" s="16"/>
      <c r="H86" s="17"/>
      <c r="I86" s="18"/>
      <c r="J86" s="17"/>
      <c r="K86" s="17"/>
      <c r="L86" s="19"/>
      <c r="M86" s="70">
        <f t="shared" si="36"/>
        <v>0</v>
      </c>
      <c r="N86" s="16"/>
      <c r="O86" s="17"/>
      <c r="P86" s="18"/>
      <c r="Q86" s="17"/>
      <c r="R86" s="17"/>
      <c r="S86" s="19"/>
      <c r="T86" s="70">
        <f t="shared" si="46"/>
        <v>0</v>
      </c>
      <c r="U86" s="16"/>
      <c r="V86" s="17"/>
      <c r="W86" s="18"/>
      <c r="X86" s="17"/>
      <c r="Y86" s="18"/>
      <c r="Z86" s="19"/>
      <c r="AA86" s="73">
        <f t="shared" si="42"/>
        <v>0</v>
      </c>
      <c r="AB86" s="20"/>
      <c r="AC86" s="21"/>
      <c r="AD86" s="29"/>
      <c r="AE86" s="21"/>
      <c r="AF86" s="29"/>
      <c r="AG86" s="21"/>
      <c r="AH86" s="118"/>
      <c r="AI86" s="26"/>
      <c r="AJ86" s="118"/>
      <c r="AK86" s="26"/>
      <c r="AL86" s="118"/>
      <c r="AM86" s="27"/>
      <c r="AN86" s="73">
        <f t="shared" si="39"/>
        <v>0</v>
      </c>
      <c r="AO86" s="118"/>
      <c r="AP86" s="26"/>
      <c r="AQ86" s="118"/>
      <c r="AR86" s="26"/>
      <c r="AS86" s="118"/>
      <c r="AT86" s="26"/>
      <c r="AU86" s="118"/>
      <c r="AV86" s="27"/>
      <c r="AW86" s="90">
        <f t="shared" si="47"/>
        <v>0</v>
      </c>
      <c r="AX86" s="91"/>
      <c r="AY86" s="92"/>
      <c r="AZ86" s="91"/>
      <c r="BA86" s="92"/>
      <c r="BB86" s="91"/>
      <c r="BC86" s="92"/>
      <c r="BD86" s="91"/>
      <c r="BE86" s="105"/>
      <c r="BF86" s="74">
        <f t="shared" si="38"/>
        <v>0</v>
      </c>
      <c r="BG86" s="118"/>
      <c r="BH86" s="21"/>
      <c r="BI86" s="132"/>
      <c r="BJ86" s="21"/>
      <c r="BK86" s="118"/>
      <c r="BL86" s="26"/>
      <c r="BM86" s="118"/>
      <c r="BN86" s="53"/>
      <c r="BO86" s="118"/>
      <c r="BP86" s="53"/>
      <c r="BQ86" s="74">
        <f t="shared" si="40"/>
        <v>0</v>
      </c>
      <c r="BR86" s="114"/>
      <c r="BS86" s="21"/>
      <c r="BT86" s="114"/>
      <c r="BU86" s="97"/>
      <c r="BV86" s="74">
        <f t="shared" si="53"/>
        <v>0</v>
      </c>
      <c r="BW86" s="114"/>
      <c r="BX86" s="21"/>
      <c r="BY86" s="114"/>
      <c r="BZ86" s="21"/>
      <c r="CA86" s="114"/>
      <c r="CB86" s="21"/>
      <c r="CC86" s="119"/>
      <c r="CD86" s="21"/>
      <c r="CE86" s="114"/>
      <c r="CF86" s="21"/>
      <c r="CG86" s="119"/>
      <c r="CH86" s="21"/>
      <c r="CI86" s="114"/>
      <c r="CJ86" s="21"/>
      <c r="CK86" s="119"/>
      <c r="CL86" s="21"/>
      <c r="CM86" s="114"/>
      <c r="CN86" s="21"/>
      <c r="CO86" s="74">
        <f t="shared" si="49"/>
        <v>0</v>
      </c>
      <c r="CP86" s="114"/>
      <c r="CQ86" s="21"/>
      <c r="CR86" s="119"/>
      <c r="CS86" s="97"/>
      <c r="CT86" s="74">
        <f t="shared" si="54"/>
        <v>0</v>
      </c>
      <c r="CU86" s="132"/>
      <c r="CV86" s="21"/>
      <c r="CW86" s="114"/>
      <c r="CX86" s="21"/>
      <c r="CY86" s="132"/>
      <c r="CZ86" s="21"/>
      <c r="DA86" s="131"/>
      <c r="DB86" s="21"/>
      <c r="DC86" s="114"/>
      <c r="DD86" s="21"/>
      <c r="DE86" s="119"/>
      <c r="DF86" s="97"/>
      <c r="DG86" s="74">
        <f t="shared" si="50"/>
        <v>0</v>
      </c>
      <c r="DH86" s="132"/>
      <c r="DI86" s="21"/>
      <c r="DJ86" s="114"/>
      <c r="DK86" s="21"/>
      <c r="DL86" s="119"/>
      <c r="DM86" s="21"/>
      <c r="DN86" s="131"/>
      <c r="DO86" s="97"/>
      <c r="DP86" s="74">
        <f t="shared" si="55"/>
        <v>0</v>
      </c>
      <c r="DQ86" s="114"/>
      <c r="DR86" s="21"/>
      <c r="DS86" s="132"/>
      <c r="DT86" s="21"/>
      <c r="DU86" s="132"/>
      <c r="DV86" s="97"/>
      <c r="DW86" s="74">
        <f>DY86+EA86+EC86</f>
        <v>6.4</v>
      </c>
      <c r="DX86" s="120">
        <v>6</v>
      </c>
      <c r="DY86" s="21">
        <f>16*0.4</f>
        <v>6.4</v>
      </c>
      <c r="DZ86" s="120"/>
      <c r="EA86" s="21"/>
      <c r="EB86" s="121"/>
      <c r="EC86" s="21"/>
      <c r="ED86" s="107">
        <v>6</v>
      </c>
      <c r="EE86" s="140" t="s">
        <v>27</v>
      </c>
      <c r="EF86" s="74">
        <f t="shared" si="43"/>
        <v>0</v>
      </c>
      <c r="EG86" s="132"/>
      <c r="EH86" s="21"/>
      <c r="EI86" s="132"/>
      <c r="EJ86" s="21"/>
      <c r="EK86" s="131"/>
      <c r="EL86" s="21"/>
      <c r="EM86" s="131"/>
      <c r="EN86" s="97"/>
      <c r="EO86" s="74">
        <f t="shared" si="52"/>
        <v>0</v>
      </c>
      <c r="EP86" s="29"/>
      <c r="EQ86" s="21"/>
      <c r="ER86" s="131"/>
      <c r="ES86" s="104"/>
    </row>
    <row r="87" spans="1:149" ht="15" customHeight="1" x14ac:dyDescent="0.35">
      <c r="A87" s="144">
        <f t="shared" si="23"/>
        <v>79</v>
      </c>
      <c r="B87" s="150">
        <v>5686</v>
      </c>
      <c r="C87" s="146" t="s">
        <v>31</v>
      </c>
      <c r="D87" s="151">
        <v>2004</v>
      </c>
      <c r="E87" s="148">
        <f t="shared" si="48"/>
        <v>6</v>
      </c>
      <c r="F87" s="154">
        <f>H87+J87+L87</f>
        <v>0</v>
      </c>
      <c r="G87" s="16"/>
      <c r="H87" s="17"/>
      <c r="I87" s="18"/>
      <c r="J87" s="17"/>
      <c r="K87" s="17"/>
      <c r="L87" s="19"/>
      <c r="M87" s="154">
        <f t="shared" ref="M87:M111" si="56">O87+Q87</f>
        <v>0</v>
      </c>
      <c r="N87" s="16"/>
      <c r="O87" s="17"/>
      <c r="P87" s="18"/>
      <c r="Q87" s="17"/>
      <c r="R87" s="17"/>
      <c r="S87" s="19"/>
      <c r="T87" s="154">
        <f>V87+X87+Z87</f>
        <v>0</v>
      </c>
      <c r="U87" s="16"/>
      <c r="V87" s="17"/>
      <c r="W87" s="18"/>
      <c r="X87" s="17"/>
      <c r="Y87" s="18"/>
      <c r="Z87" s="19"/>
      <c r="AA87" s="149">
        <f t="shared" si="42"/>
        <v>0</v>
      </c>
      <c r="AB87" s="20"/>
      <c r="AC87" s="21"/>
      <c r="AD87" s="29"/>
      <c r="AE87" s="21"/>
      <c r="AF87" s="29"/>
      <c r="AG87" s="21"/>
      <c r="AH87" s="118"/>
      <c r="AI87" s="26"/>
      <c r="AJ87" s="118"/>
      <c r="AK87" s="26"/>
      <c r="AL87" s="118"/>
      <c r="AM87" s="27"/>
      <c r="AN87" s="149">
        <f t="shared" si="39"/>
        <v>0</v>
      </c>
      <c r="AO87" s="118"/>
      <c r="AP87" s="26"/>
      <c r="AQ87" s="118"/>
      <c r="AR87" s="26"/>
      <c r="AS87" s="118"/>
      <c r="AT87" s="26"/>
      <c r="AU87" s="118" t="s">
        <v>18</v>
      </c>
      <c r="AV87" s="27"/>
      <c r="AW87" s="155">
        <f>AY87+BA87+BC87+BE87</f>
        <v>0</v>
      </c>
      <c r="AX87" s="110"/>
      <c r="AY87" s="111"/>
      <c r="AZ87" s="110"/>
      <c r="BA87" s="111"/>
      <c r="BB87" s="91"/>
      <c r="BC87" s="92"/>
      <c r="BD87" s="110"/>
      <c r="BE87" s="112"/>
      <c r="BF87" s="152">
        <f t="shared" si="38"/>
        <v>0</v>
      </c>
      <c r="BG87" s="118"/>
      <c r="BH87" s="26"/>
      <c r="BI87" s="138"/>
      <c r="BJ87" s="26"/>
      <c r="BK87" s="118"/>
      <c r="BL87" s="26"/>
      <c r="BM87" s="118"/>
      <c r="BN87" s="53"/>
      <c r="BO87" s="118"/>
      <c r="BP87" s="53"/>
      <c r="BQ87" s="152">
        <f t="shared" si="40"/>
        <v>0</v>
      </c>
      <c r="BR87" s="114"/>
      <c r="BS87" s="21"/>
      <c r="BT87" s="114"/>
      <c r="BU87" s="97"/>
      <c r="BV87" s="152">
        <f t="shared" si="53"/>
        <v>0</v>
      </c>
      <c r="BW87" s="114"/>
      <c r="BX87" s="21"/>
      <c r="BY87" s="114"/>
      <c r="BZ87" s="21"/>
      <c r="CA87" s="114"/>
      <c r="CB87" s="21"/>
      <c r="CC87" s="119"/>
      <c r="CD87" s="21"/>
      <c r="CE87" s="114"/>
      <c r="CF87" s="21"/>
      <c r="CG87" s="119"/>
      <c r="CH87" s="21"/>
      <c r="CI87" s="114"/>
      <c r="CJ87" s="21"/>
      <c r="CK87" s="119"/>
      <c r="CL87" s="21"/>
      <c r="CM87" s="114"/>
      <c r="CN87" s="21"/>
      <c r="CO87" s="152">
        <f t="shared" si="49"/>
        <v>0</v>
      </c>
      <c r="CP87" s="114"/>
      <c r="CQ87" s="21"/>
      <c r="CR87" s="119"/>
      <c r="CS87" s="97"/>
      <c r="CT87" s="152">
        <f t="shared" si="54"/>
        <v>0</v>
      </c>
      <c r="CU87" s="114"/>
      <c r="CV87" s="21"/>
      <c r="CW87" s="114"/>
      <c r="CX87" s="21"/>
      <c r="CY87" s="114"/>
      <c r="CZ87" s="21"/>
      <c r="DA87" s="131"/>
      <c r="DB87" s="21"/>
      <c r="DC87" s="114"/>
      <c r="DD87" s="21"/>
      <c r="DE87" s="119"/>
      <c r="DF87" s="97"/>
      <c r="DG87" s="152">
        <f t="shared" si="50"/>
        <v>0</v>
      </c>
      <c r="DH87" s="114"/>
      <c r="DI87" s="21"/>
      <c r="DJ87" s="114"/>
      <c r="DK87" s="21"/>
      <c r="DL87" s="119"/>
      <c r="DM87" s="21"/>
      <c r="DN87" s="119"/>
      <c r="DO87" s="97"/>
      <c r="DP87" s="152">
        <f t="shared" si="55"/>
        <v>0</v>
      </c>
      <c r="DQ87" s="114"/>
      <c r="DR87" s="21"/>
      <c r="DS87" s="132"/>
      <c r="DT87" s="21"/>
      <c r="DU87" s="132"/>
      <c r="DV87" s="97"/>
      <c r="DW87" s="152">
        <f>DY87+EA87+EC87+EE87</f>
        <v>0</v>
      </c>
      <c r="DX87" s="120"/>
      <c r="DY87" s="21"/>
      <c r="DZ87" s="132"/>
      <c r="EA87" s="21"/>
      <c r="EB87" s="131"/>
      <c r="EC87" s="21"/>
      <c r="ED87" s="121"/>
      <c r="EE87" s="97"/>
      <c r="EF87" s="152">
        <f t="shared" si="43"/>
        <v>6</v>
      </c>
      <c r="EG87" s="132"/>
      <c r="EH87" s="21"/>
      <c r="EI87" s="132">
        <v>7</v>
      </c>
      <c r="EJ87" s="21">
        <f>12*0.5</f>
        <v>6</v>
      </c>
      <c r="EK87" s="131"/>
      <c r="EL87" s="21"/>
      <c r="EM87" s="131"/>
      <c r="EN87" s="97"/>
      <c r="EO87" s="152">
        <f t="shared" si="52"/>
        <v>0</v>
      </c>
      <c r="EP87" s="29"/>
      <c r="EQ87" s="21"/>
      <c r="ER87" s="131"/>
      <c r="ES87" s="104"/>
    </row>
    <row r="88" spans="1:149" ht="15" customHeight="1" x14ac:dyDescent="0.35">
      <c r="A88" s="66">
        <f t="shared" si="23"/>
        <v>80</v>
      </c>
      <c r="B88" s="67">
        <v>4571</v>
      </c>
      <c r="C88" s="2" t="s">
        <v>149</v>
      </c>
      <c r="D88" s="68">
        <v>2003</v>
      </c>
      <c r="E88" s="69">
        <f t="shared" si="48"/>
        <v>6</v>
      </c>
      <c r="F88" s="70">
        <f t="shared" ref="F88:F98" si="57">H88</f>
        <v>0</v>
      </c>
      <c r="G88" s="16"/>
      <c r="H88" s="17"/>
      <c r="I88" s="18"/>
      <c r="J88" s="17"/>
      <c r="K88" s="17"/>
      <c r="L88" s="19"/>
      <c r="M88" s="70">
        <f t="shared" si="56"/>
        <v>0</v>
      </c>
      <c r="N88" s="16"/>
      <c r="O88" s="17"/>
      <c r="P88" s="18"/>
      <c r="Q88" s="17"/>
      <c r="R88" s="17"/>
      <c r="S88" s="19"/>
      <c r="T88" s="70">
        <f t="shared" ref="T88:T98" si="58">X88</f>
        <v>0</v>
      </c>
      <c r="U88" s="16"/>
      <c r="V88" s="17"/>
      <c r="W88" s="18"/>
      <c r="X88" s="17"/>
      <c r="Y88" s="18"/>
      <c r="Z88" s="19"/>
      <c r="AA88" s="73">
        <f t="shared" si="42"/>
        <v>0</v>
      </c>
      <c r="AB88" s="20"/>
      <c r="AC88" s="21"/>
      <c r="AD88" s="29"/>
      <c r="AE88" s="21"/>
      <c r="AF88" s="29"/>
      <c r="AG88" s="21"/>
      <c r="AH88" s="118"/>
      <c r="AI88" s="26"/>
      <c r="AJ88" s="118"/>
      <c r="AK88" s="26"/>
      <c r="AL88" s="118"/>
      <c r="AM88" s="27"/>
      <c r="AN88" s="73">
        <f t="shared" si="39"/>
        <v>0</v>
      </c>
      <c r="AO88" s="118"/>
      <c r="AP88" s="26"/>
      <c r="AQ88" s="118"/>
      <c r="AR88" s="26"/>
      <c r="AS88" s="118"/>
      <c r="AT88" s="26"/>
      <c r="AU88" s="118"/>
      <c r="AV88" s="27"/>
      <c r="AW88" s="90">
        <f t="shared" ref="AW88:AW98" si="59">BA88+BC88+BE88</f>
        <v>0</v>
      </c>
      <c r="AX88" s="91"/>
      <c r="AY88" s="92"/>
      <c r="AZ88" s="91"/>
      <c r="BA88" s="92"/>
      <c r="BB88" s="91"/>
      <c r="BC88" s="92"/>
      <c r="BD88" s="91"/>
      <c r="BE88" s="105"/>
      <c r="BF88" s="74">
        <f t="shared" si="38"/>
        <v>0</v>
      </c>
      <c r="BG88" s="118"/>
      <c r="BH88" s="21"/>
      <c r="BI88" s="132"/>
      <c r="BJ88" s="21"/>
      <c r="BK88" s="118"/>
      <c r="BL88" s="26"/>
      <c r="BM88" s="118"/>
      <c r="BN88" s="53"/>
      <c r="BO88" s="118"/>
      <c r="BP88" s="53"/>
      <c r="BQ88" s="74">
        <f t="shared" si="40"/>
        <v>0</v>
      </c>
      <c r="BR88" s="114"/>
      <c r="BS88" s="21"/>
      <c r="BT88" s="114"/>
      <c r="BU88" s="97"/>
      <c r="BV88" s="74">
        <f t="shared" si="53"/>
        <v>0</v>
      </c>
      <c r="BW88" s="114"/>
      <c r="BX88" s="21"/>
      <c r="BY88" s="114"/>
      <c r="BZ88" s="21"/>
      <c r="CA88" s="114"/>
      <c r="CB88" s="21"/>
      <c r="CC88" s="119"/>
      <c r="CD88" s="21"/>
      <c r="CE88" s="114"/>
      <c r="CF88" s="21"/>
      <c r="CG88" s="119"/>
      <c r="CH88" s="21"/>
      <c r="CI88" s="114"/>
      <c r="CJ88" s="21"/>
      <c r="CK88" s="119"/>
      <c r="CL88" s="21"/>
      <c r="CM88" s="114"/>
      <c r="CN88" s="21"/>
      <c r="CO88" s="74">
        <f t="shared" si="49"/>
        <v>0</v>
      </c>
      <c r="CP88" s="114"/>
      <c r="CQ88" s="21"/>
      <c r="CR88" s="119"/>
      <c r="CS88" s="97"/>
      <c r="CT88" s="74">
        <f t="shared" si="54"/>
        <v>0</v>
      </c>
      <c r="CU88" s="114"/>
      <c r="CV88" s="21"/>
      <c r="CW88" s="114"/>
      <c r="CX88" s="21"/>
      <c r="CY88" s="132"/>
      <c r="CZ88" s="21"/>
      <c r="DA88" s="131"/>
      <c r="DB88" s="21"/>
      <c r="DC88" s="114"/>
      <c r="DD88" s="21"/>
      <c r="DE88" s="119"/>
      <c r="DF88" s="97"/>
      <c r="DG88" s="74">
        <f t="shared" si="50"/>
        <v>0</v>
      </c>
      <c r="DH88" s="132"/>
      <c r="DI88" s="21"/>
      <c r="DJ88" s="114"/>
      <c r="DK88" s="21"/>
      <c r="DL88" s="119"/>
      <c r="DM88" s="21"/>
      <c r="DN88" s="131"/>
      <c r="DO88" s="97"/>
      <c r="DP88" s="74">
        <f t="shared" si="55"/>
        <v>0</v>
      </c>
      <c r="DQ88" s="114"/>
      <c r="DR88" s="21"/>
      <c r="DS88" s="132"/>
      <c r="DT88" s="21"/>
      <c r="DU88" s="132"/>
      <c r="DV88" s="97"/>
      <c r="DW88" s="74">
        <f>DY88+EA88+EC88</f>
        <v>0</v>
      </c>
      <c r="DX88" s="120"/>
      <c r="DY88" s="21"/>
      <c r="DZ88" s="120"/>
      <c r="EA88" s="21"/>
      <c r="EB88" s="131"/>
      <c r="EC88" s="29"/>
      <c r="ED88" s="131"/>
      <c r="EE88" s="130"/>
      <c r="EF88" s="74">
        <f t="shared" si="43"/>
        <v>6</v>
      </c>
      <c r="EG88" s="132">
        <v>7</v>
      </c>
      <c r="EH88" s="21">
        <f>12*0.5</f>
        <v>6</v>
      </c>
      <c r="EI88" s="132"/>
      <c r="EJ88" s="21"/>
      <c r="EK88" s="131"/>
      <c r="EL88" s="21"/>
      <c r="EM88" s="131"/>
      <c r="EN88" s="98"/>
      <c r="EO88" s="74">
        <f t="shared" si="52"/>
        <v>0</v>
      </c>
      <c r="EP88" s="29"/>
      <c r="EQ88" s="21"/>
      <c r="ER88" s="131"/>
      <c r="ES88" s="139"/>
    </row>
    <row r="89" spans="1:149" ht="15" customHeight="1" x14ac:dyDescent="0.35">
      <c r="A89" s="144">
        <f t="shared" si="23"/>
        <v>81</v>
      </c>
      <c r="B89" s="145">
        <v>7237</v>
      </c>
      <c r="C89" s="146" t="s">
        <v>133</v>
      </c>
      <c r="D89" s="147">
        <v>2009</v>
      </c>
      <c r="E89" s="148">
        <f t="shared" si="48"/>
        <v>5.3999999999999995</v>
      </c>
      <c r="F89" s="154">
        <f t="shared" si="57"/>
        <v>0</v>
      </c>
      <c r="G89" s="16"/>
      <c r="H89" s="17"/>
      <c r="I89" s="18"/>
      <c r="J89" s="17"/>
      <c r="K89" s="17"/>
      <c r="L89" s="19"/>
      <c r="M89" s="154">
        <f t="shared" si="56"/>
        <v>0</v>
      </c>
      <c r="N89" s="16"/>
      <c r="O89" s="17"/>
      <c r="P89" s="18"/>
      <c r="Q89" s="17"/>
      <c r="R89" s="17"/>
      <c r="S89" s="19"/>
      <c r="T89" s="154">
        <f t="shared" si="58"/>
        <v>0</v>
      </c>
      <c r="U89" s="16"/>
      <c r="V89" s="17"/>
      <c r="W89" s="18"/>
      <c r="X89" s="17"/>
      <c r="Y89" s="18"/>
      <c r="Z89" s="19"/>
      <c r="AA89" s="149">
        <f t="shared" si="42"/>
        <v>0</v>
      </c>
      <c r="AB89" s="20"/>
      <c r="AC89" s="21"/>
      <c r="AD89" s="29"/>
      <c r="AE89" s="21"/>
      <c r="AF89" s="29"/>
      <c r="AG89" s="21"/>
      <c r="AH89" s="118"/>
      <c r="AI89" s="26"/>
      <c r="AJ89" s="118"/>
      <c r="AK89" s="26"/>
      <c r="AL89" s="118"/>
      <c r="AM89" s="27"/>
      <c r="AN89" s="149">
        <f t="shared" si="39"/>
        <v>0</v>
      </c>
      <c r="AO89" s="118"/>
      <c r="AP89" s="26"/>
      <c r="AQ89" s="118"/>
      <c r="AR89" s="26"/>
      <c r="AS89" s="118"/>
      <c r="AT89" s="26"/>
      <c r="AU89" s="118"/>
      <c r="AV89" s="27"/>
      <c r="AW89" s="155">
        <f t="shared" si="59"/>
        <v>0</v>
      </c>
      <c r="AX89" s="91"/>
      <c r="AY89" s="92"/>
      <c r="AZ89" s="91"/>
      <c r="BA89" s="92"/>
      <c r="BB89" s="91"/>
      <c r="BC89" s="92"/>
      <c r="BD89" s="91"/>
      <c r="BE89" s="105"/>
      <c r="BF89" s="152">
        <f t="shared" si="38"/>
        <v>0</v>
      </c>
      <c r="BG89" s="132"/>
      <c r="BH89" s="21"/>
      <c r="BI89" s="114"/>
      <c r="BJ89" s="21"/>
      <c r="BK89" s="118"/>
      <c r="BL89" s="26"/>
      <c r="BM89" s="118"/>
      <c r="BN89" s="53"/>
      <c r="BO89" s="118"/>
      <c r="BP89" s="53"/>
      <c r="BQ89" s="152">
        <f t="shared" si="40"/>
        <v>0</v>
      </c>
      <c r="BR89" s="114"/>
      <c r="BS89" s="21"/>
      <c r="BT89" s="114"/>
      <c r="BU89" s="97"/>
      <c r="BV89" s="152">
        <f t="shared" si="53"/>
        <v>0</v>
      </c>
      <c r="BW89" s="114"/>
      <c r="BX89" s="21"/>
      <c r="BY89" s="114"/>
      <c r="BZ89" s="21"/>
      <c r="CA89" s="114"/>
      <c r="CB89" s="21"/>
      <c r="CC89" s="119"/>
      <c r="CD89" s="21"/>
      <c r="CE89" s="114"/>
      <c r="CF89" s="21"/>
      <c r="CG89" s="119"/>
      <c r="CH89" s="21"/>
      <c r="CI89" s="114"/>
      <c r="CJ89" s="21"/>
      <c r="CK89" s="119"/>
      <c r="CL89" s="21"/>
      <c r="CM89" s="114"/>
      <c r="CN89" s="21"/>
      <c r="CO89" s="152">
        <f t="shared" si="49"/>
        <v>0</v>
      </c>
      <c r="CP89" s="114"/>
      <c r="CQ89" s="21"/>
      <c r="CR89" s="119"/>
      <c r="CS89" s="97"/>
      <c r="CT89" s="152">
        <f t="shared" si="54"/>
        <v>0</v>
      </c>
      <c r="CU89" s="114"/>
      <c r="CV89" s="21"/>
      <c r="CW89" s="114"/>
      <c r="CX89" s="21"/>
      <c r="CY89" s="114"/>
      <c r="CZ89" s="21"/>
      <c r="DA89" s="119"/>
      <c r="DB89" s="21"/>
      <c r="DC89" s="114"/>
      <c r="DD89" s="21"/>
      <c r="DE89" s="119"/>
      <c r="DF89" s="97"/>
      <c r="DG89" s="152">
        <f t="shared" si="50"/>
        <v>0</v>
      </c>
      <c r="DH89" s="114"/>
      <c r="DI89" s="21"/>
      <c r="DJ89" s="114"/>
      <c r="DK89" s="21"/>
      <c r="DL89" s="119"/>
      <c r="DM89" s="21"/>
      <c r="DN89" s="131"/>
      <c r="DO89" s="97"/>
      <c r="DP89" s="152">
        <f t="shared" si="55"/>
        <v>5.3999999999999995</v>
      </c>
      <c r="DQ89" s="129">
        <v>9</v>
      </c>
      <c r="DR89" s="25">
        <f>4*0.3*1.5</f>
        <v>1.7999999999999998</v>
      </c>
      <c r="DS89" s="132">
        <v>7</v>
      </c>
      <c r="DT89" s="21">
        <f>12*0.3</f>
        <v>3.5999999999999996</v>
      </c>
      <c r="DU89" s="132"/>
      <c r="DV89" s="97"/>
      <c r="DW89" s="152">
        <f t="shared" ref="DW89:DW97" si="60">DY89+EA89+EC89+EE89</f>
        <v>0</v>
      </c>
      <c r="DX89" s="120"/>
      <c r="DY89" s="21"/>
      <c r="DZ89" s="120"/>
      <c r="EA89" s="21"/>
      <c r="EB89" s="121"/>
      <c r="EC89" s="21"/>
      <c r="ED89" s="121"/>
      <c r="EE89" s="97"/>
      <c r="EF89" s="152">
        <f t="shared" si="43"/>
        <v>0</v>
      </c>
      <c r="EG89" s="132"/>
      <c r="EH89" s="21"/>
      <c r="EI89" s="132"/>
      <c r="EJ89" s="21"/>
      <c r="EK89" s="131"/>
      <c r="EL89" s="21"/>
      <c r="EM89" s="131"/>
      <c r="EN89" s="97"/>
      <c r="EO89" s="152">
        <f t="shared" si="52"/>
        <v>0</v>
      </c>
      <c r="EP89" s="29"/>
      <c r="EQ89" s="21"/>
      <c r="ER89" s="131"/>
      <c r="ES89" s="104"/>
    </row>
    <row r="90" spans="1:149" ht="15" customHeight="1" x14ac:dyDescent="0.35">
      <c r="A90" s="66">
        <f t="shared" si="23"/>
        <v>82</v>
      </c>
      <c r="B90" s="67">
        <v>6613</v>
      </c>
      <c r="C90" s="2" t="s">
        <v>131</v>
      </c>
      <c r="D90" s="68">
        <v>2009</v>
      </c>
      <c r="E90" s="69">
        <f t="shared" si="48"/>
        <v>5.3999999999999995</v>
      </c>
      <c r="F90" s="70">
        <f t="shared" si="57"/>
        <v>0</v>
      </c>
      <c r="G90" s="16"/>
      <c r="H90" s="17"/>
      <c r="I90" s="18"/>
      <c r="J90" s="17"/>
      <c r="K90" s="17"/>
      <c r="L90" s="19"/>
      <c r="M90" s="70">
        <f t="shared" si="56"/>
        <v>0</v>
      </c>
      <c r="N90" s="16"/>
      <c r="O90" s="17"/>
      <c r="P90" s="18"/>
      <c r="Q90" s="17"/>
      <c r="R90" s="17"/>
      <c r="S90" s="19"/>
      <c r="T90" s="70">
        <f t="shared" si="58"/>
        <v>0</v>
      </c>
      <c r="U90" s="16"/>
      <c r="V90" s="17"/>
      <c r="W90" s="18"/>
      <c r="X90" s="17"/>
      <c r="Y90" s="18"/>
      <c r="Z90" s="19"/>
      <c r="AA90" s="73">
        <f t="shared" si="42"/>
        <v>0</v>
      </c>
      <c r="AB90" s="20"/>
      <c r="AC90" s="21"/>
      <c r="AD90" s="29"/>
      <c r="AE90" s="21"/>
      <c r="AF90" s="29"/>
      <c r="AG90" s="21"/>
      <c r="AH90" s="118"/>
      <c r="AI90" s="26"/>
      <c r="AJ90" s="118"/>
      <c r="AK90" s="26"/>
      <c r="AL90" s="138"/>
      <c r="AM90" s="27"/>
      <c r="AN90" s="73">
        <f t="shared" si="39"/>
        <v>0</v>
      </c>
      <c r="AO90" s="118"/>
      <c r="AP90" s="26"/>
      <c r="AQ90" s="118"/>
      <c r="AR90" s="26"/>
      <c r="AS90" s="118"/>
      <c r="AT90" s="26"/>
      <c r="AU90" s="138"/>
      <c r="AV90" s="27"/>
      <c r="AW90" s="90">
        <f t="shared" si="59"/>
        <v>0</v>
      </c>
      <c r="AX90" s="91"/>
      <c r="AY90" s="92"/>
      <c r="AZ90" s="91"/>
      <c r="BA90" s="92"/>
      <c r="BB90" s="91"/>
      <c r="BC90" s="92"/>
      <c r="BD90" s="91"/>
      <c r="BE90" s="105"/>
      <c r="BF90" s="74">
        <f t="shared" si="38"/>
        <v>0</v>
      </c>
      <c r="BG90" s="132"/>
      <c r="BH90" s="21"/>
      <c r="BI90" s="132"/>
      <c r="BJ90" s="21"/>
      <c r="BK90" s="118"/>
      <c r="BL90" s="26"/>
      <c r="BM90" s="118"/>
      <c r="BN90" s="53"/>
      <c r="BO90" s="118"/>
      <c r="BP90" s="53"/>
      <c r="BQ90" s="74">
        <f t="shared" si="40"/>
        <v>0</v>
      </c>
      <c r="BR90" s="114"/>
      <c r="BS90" s="21"/>
      <c r="BT90" s="114"/>
      <c r="BU90" s="97"/>
      <c r="BV90" s="74">
        <f t="shared" si="53"/>
        <v>0</v>
      </c>
      <c r="BW90" s="114"/>
      <c r="BX90" s="21"/>
      <c r="BY90" s="114"/>
      <c r="BZ90" s="21"/>
      <c r="CA90" s="114"/>
      <c r="CB90" s="21"/>
      <c r="CC90" s="119"/>
      <c r="CD90" s="21"/>
      <c r="CE90" s="114"/>
      <c r="CF90" s="21"/>
      <c r="CG90" s="119"/>
      <c r="CH90" s="21"/>
      <c r="CI90" s="114"/>
      <c r="CJ90" s="21"/>
      <c r="CK90" s="119"/>
      <c r="CL90" s="21"/>
      <c r="CM90" s="114"/>
      <c r="CN90" s="21"/>
      <c r="CO90" s="74">
        <f t="shared" si="49"/>
        <v>0</v>
      </c>
      <c r="CP90" s="114"/>
      <c r="CQ90" s="21"/>
      <c r="CR90" s="119"/>
      <c r="CS90" s="97"/>
      <c r="CT90" s="74">
        <f t="shared" si="54"/>
        <v>0</v>
      </c>
      <c r="CU90" s="114"/>
      <c r="CV90" s="21"/>
      <c r="CW90" s="114"/>
      <c r="CX90" s="21"/>
      <c r="CY90" s="114"/>
      <c r="CZ90" s="21"/>
      <c r="DA90" s="119"/>
      <c r="DB90" s="21"/>
      <c r="DC90" s="114"/>
      <c r="DD90" s="21"/>
      <c r="DE90" s="119"/>
      <c r="DF90" s="97"/>
      <c r="DG90" s="74">
        <f t="shared" si="50"/>
        <v>0</v>
      </c>
      <c r="DH90" s="114"/>
      <c r="DI90" s="21"/>
      <c r="DJ90" s="114"/>
      <c r="DK90" s="21"/>
      <c r="DL90" s="119"/>
      <c r="DM90" s="21"/>
      <c r="DN90" s="131"/>
      <c r="DO90" s="97"/>
      <c r="DP90" s="74">
        <f>DR90+DT90</f>
        <v>5.3999999999999995</v>
      </c>
      <c r="DQ90" s="129">
        <v>7</v>
      </c>
      <c r="DR90" s="25">
        <f>12*0.3*1.5</f>
        <v>5.3999999999999995</v>
      </c>
      <c r="DS90" s="132"/>
      <c r="DT90" s="21"/>
      <c r="DU90" s="28">
        <v>3</v>
      </c>
      <c r="DV90" s="55" t="s">
        <v>27</v>
      </c>
      <c r="DW90" s="74">
        <f t="shared" si="60"/>
        <v>0</v>
      </c>
      <c r="DX90" s="120"/>
      <c r="DY90" s="21"/>
      <c r="DZ90" s="120"/>
      <c r="EA90" s="21"/>
      <c r="EB90" s="121"/>
      <c r="EC90" s="21"/>
      <c r="ED90" s="121"/>
      <c r="EE90" s="97"/>
      <c r="EF90" s="74">
        <f t="shared" si="43"/>
        <v>0</v>
      </c>
      <c r="EG90" s="132"/>
      <c r="EH90" s="21"/>
      <c r="EI90" s="132"/>
      <c r="EJ90" s="21"/>
      <c r="EK90" s="131"/>
      <c r="EL90" s="21"/>
      <c r="EM90" s="131"/>
      <c r="EN90" s="97"/>
      <c r="EO90" s="74">
        <f t="shared" si="52"/>
        <v>0</v>
      </c>
      <c r="EP90" s="29"/>
      <c r="EQ90" s="21"/>
      <c r="ER90" s="131"/>
      <c r="ES90" s="104"/>
    </row>
    <row r="91" spans="1:149" ht="15" customHeight="1" x14ac:dyDescent="0.35">
      <c r="A91" s="144">
        <f t="shared" si="23"/>
        <v>83</v>
      </c>
      <c r="B91" s="145">
        <v>6649</v>
      </c>
      <c r="C91" s="146" t="s">
        <v>136</v>
      </c>
      <c r="D91" s="147">
        <v>2009</v>
      </c>
      <c r="E91" s="148">
        <f t="shared" si="48"/>
        <v>4.8</v>
      </c>
      <c r="F91" s="154">
        <f t="shared" si="57"/>
        <v>0</v>
      </c>
      <c r="G91" s="16"/>
      <c r="H91" s="17"/>
      <c r="I91" s="18"/>
      <c r="J91" s="17"/>
      <c r="K91" s="17"/>
      <c r="L91" s="19"/>
      <c r="M91" s="154">
        <f t="shared" si="56"/>
        <v>0</v>
      </c>
      <c r="N91" s="16"/>
      <c r="O91" s="17"/>
      <c r="P91" s="18"/>
      <c r="Q91" s="17"/>
      <c r="R91" s="17"/>
      <c r="S91" s="19"/>
      <c r="T91" s="154">
        <f t="shared" si="58"/>
        <v>0</v>
      </c>
      <c r="U91" s="16"/>
      <c r="V91" s="17"/>
      <c r="W91" s="18"/>
      <c r="X91" s="17"/>
      <c r="Y91" s="18"/>
      <c r="Z91" s="19"/>
      <c r="AA91" s="149">
        <f t="shared" si="42"/>
        <v>0</v>
      </c>
      <c r="AB91" s="20"/>
      <c r="AC91" s="21"/>
      <c r="AD91" s="29"/>
      <c r="AE91" s="21"/>
      <c r="AF91" s="29"/>
      <c r="AG91" s="21"/>
      <c r="AH91" s="138"/>
      <c r="AI91" s="26"/>
      <c r="AJ91" s="138"/>
      <c r="AK91" s="26"/>
      <c r="AL91" s="118"/>
      <c r="AM91" s="27"/>
      <c r="AN91" s="149">
        <f t="shared" si="39"/>
        <v>0</v>
      </c>
      <c r="AO91" s="118"/>
      <c r="AP91" s="26"/>
      <c r="AQ91" s="118"/>
      <c r="AR91" s="26"/>
      <c r="AS91" s="118"/>
      <c r="AT91" s="26"/>
      <c r="AU91" s="118"/>
      <c r="AV91" s="27"/>
      <c r="AW91" s="155">
        <f t="shared" si="59"/>
        <v>0</v>
      </c>
      <c r="AX91" s="91"/>
      <c r="AY91" s="92"/>
      <c r="AZ91" s="91"/>
      <c r="BA91" s="92"/>
      <c r="BB91" s="91"/>
      <c r="BC91" s="92"/>
      <c r="BD91" s="91"/>
      <c r="BE91" s="105"/>
      <c r="BF91" s="152">
        <f t="shared" si="38"/>
        <v>0</v>
      </c>
      <c r="BG91" s="132"/>
      <c r="BH91" s="21"/>
      <c r="BI91" s="132"/>
      <c r="BJ91" s="21"/>
      <c r="BK91" s="138"/>
      <c r="BL91" s="26"/>
      <c r="BM91" s="118"/>
      <c r="BN91" s="53"/>
      <c r="BO91" s="138"/>
      <c r="BP91" s="53"/>
      <c r="BQ91" s="152">
        <f t="shared" si="40"/>
        <v>0</v>
      </c>
      <c r="BR91" s="114"/>
      <c r="BS91" s="21"/>
      <c r="BT91" s="114"/>
      <c r="BU91" s="97"/>
      <c r="BV91" s="152">
        <f t="shared" si="53"/>
        <v>0</v>
      </c>
      <c r="BW91" s="132"/>
      <c r="BX91" s="21"/>
      <c r="BY91" s="132"/>
      <c r="BZ91" s="21"/>
      <c r="CA91" s="114"/>
      <c r="CB91" s="21"/>
      <c r="CC91" s="119"/>
      <c r="CD91" s="21"/>
      <c r="CE91" s="114"/>
      <c r="CF91" s="21"/>
      <c r="CG91" s="131"/>
      <c r="CH91" s="21"/>
      <c r="CI91" s="114"/>
      <c r="CJ91" s="21"/>
      <c r="CK91" s="119"/>
      <c r="CL91" s="21"/>
      <c r="CM91" s="132"/>
      <c r="CN91" s="21"/>
      <c r="CO91" s="152">
        <f t="shared" si="49"/>
        <v>0</v>
      </c>
      <c r="CP91" s="114"/>
      <c r="CQ91" s="21"/>
      <c r="CR91" s="119"/>
      <c r="CS91" s="97"/>
      <c r="CT91" s="152">
        <f t="shared" si="54"/>
        <v>0</v>
      </c>
      <c r="CU91" s="114"/>
      <c r="CV91" s="21"/>
      <c r="CW91" s="114"/>
      <c r="CX91" s="21"/>
      <c r="CY91" s="114"/>
      <c r="CZ91" s="21"/>
      <c r="DA91" s="131"/>
      <c r="DB91" s="21"/>
      <c r="DC91" s="114"/>
      <c r="DD91" s="21"/>
      <c r="DE91" s="119"/>
      <c r="DF91" s="97"/>
      <c r="DG91" s="152">
        <f t="shared" si="50"/>
        <v>0</v>
      </c>
      <c r="DH91" s="114"/>
      <c r="DI91" s="21"/>
      <c r="DJ91" s="114"/>
      <c r="DK91" s="21"/>
      <c r="DL91" s="119"/>
      <c r="DM91" s="21"/>
      <c r="DN91" s="119"/>
      <c r="DO91" s="97"/>
      <c r="DP91" s="152">
        <f t="shared" ref="DP91:DP101" si="61">DR91+DT91+DV91</f>
        <v>4.8</v>
      </c>
      <c r="DQ91" s="114"/>
      <c r="DR91" s="21"/>
      <c r="DS91" s="132">
        <v>6</v>
      </c>
      <c r="DT91" s="21">
        <f>16*0.3</f>
        <v>4.8</v>
      </c>
      <c r="DU91" s="132"/>
      <c r="DV91" s="97"/>
      <c r="DW91" s="152">
        <f t="shared" si="60"/>
        <v>0</v>
      </c>
      <c r="DX91" s="132"/>
      <c r="DY91" s="21"/>
      <c r="DZ91" s="132"/>
      <c r="EA91" s="21"/>
      <c r="EB91" s="131"/>
      <c r="EC91" s="21"/>
      <c r="ED91" s="121"/>
      <c r="EE91" s="98"/>
      <c r="EF91" s="152">
        <f t="shared" si="43"/>
        <v>0</v>
      </c>
      <c r="EG91" s="132"/>
      <c r="EH91" s="21"/>
      <c r="EI91" s="132"/>
      <c r="EJ91" s="21"/>
      <c r="EK91" s="131"/>
      <c r="EL91" s="21"/>
      <c r="EM91" s="131"/>
      <c r="EN91" s="98"/>
      <c r="EO91" s="152">
        <f t="shared" si="52"/>
        <v>0</v>
      </c>
      <c r="EP91" s="29"/>
      <c r="EQ91" s="21"/>
      <c r="ER91" s="131"/>
      <c r="ES91" s="104"/>
    </row>
    <row r="92" spans="1:149" ht="15" customHeight="1" x14ac:dyDescent="0.35">
      <c r="A92" s="66">
        <f t="shared" si="23"/>
        <v>84</v>
      </c>
      <c r="B92" s="67">
        <v>7109</v>
      </c>
      <c r="C92" s="2" t="s">
        <v>117</v>
      </c>
      <c r="D92" s="68">
        <v>2009</v>
      </c>
      <c r="E92" s="69">
        <f t="shared" si="48"/>
        <v>4.8</v>
      </c>
      <c r="F92" s="70">
        <f t="shared" si="57"/>
        <v>0</v>
      </c>
      <c r="G92" s="16"/>
      <c r="H92" s="17"/>
      <c r="I92" s="18"/>
      <c r="J92" s="17"/>
      <c r="K92" s="17"/>
      <c r="L92" s="19"/>
      <c r="M92" s="70">
        <f t="shared" si="56"/>
        <v>0</v>
      </c>
      <c r="N92" s="16"/>
      <c r="O92" s="17"/>
      <c r="P92" s="18"/>
      <c r="Q92" s="17"/>
      <c r="R92" s="17"/>
      <c r="S92" s="19"/>
      <c r="T92" s="70">
        <f t="shared" si="58"/>
        <v>0</v>
      </c>
      <c r="U92" s="16"/>
      <c r="V92" s="17"/>
      <c r="W92" s="18"/>
      <c r="X92" s="17"/>
      <c r="Y92" s="18"/>
      <c r="Z92" s="19"/>
      <c r="AA92" s="73">
        <f t="shared" si="42"/>
        <v>0</v>
      </c>
      <c r="AB92" s="20"/>
      <c r="AC92" s="21"/>
      <c r="AD92" s="29"/>
      <c r="AE92" s="21"/>
      <c r="AF92" s="29"/>
      <c r="AG92" s="21"/>
      <c r="AH92" s="138"/>
      <c r="AI92" s="26"/>
      <c r="AJ92" s="138"/>
      <c r="AK92" s="26"/>
      <c r="AL92" s="138"/>
      <c r="AM92" s="27"/>
      <c r="AN92" s="73">
        <f t="shared" si="39"/>
        <v>0</v>
      </c>
      <c r="AO92" s="118"/>
      <c r="AP92" s="26"/>
      <c r="AQ92" s="138"/>
      <c r="AR92" s="26"/>
      <c r="AS92" s="118"/>
      <c r="AT92" s="26"/>
      <c r="AU92" s="138"/>
      <c r="AV92" s="27"/>
      <c r="AW92" s="90">
        <f t="shared" si="59"/>
        <v>0</v>
      </c>
      <c r="AX92" s="91"/>
      <c r="AY92" s="92"/>
      <c r="AZ92" s="91"/>
      <c r="BA92" s="92"/>
      <c r="BB92" s="91"/>
      <c r="BC92" s="92"/>
      <c r="BD92" s="91"/>
      <c r="BE92" s="105"/>
      <c r="BF92" s="74">
        <f t="shared" si="38"/>
        <v>0</v>
      </c>
      <c r="BG92" s="118"/>
      <c r="BH92" s="21"/>
      <c r="BI92" s="132"/>
      <c r="BJ92" s="21"/>
      <c r="BK92" s="118"/>
      <c r="BL92" s="26"/>
      <c r="BM92" s="118"/>
      <c r="BN92" s="53"/>
      <c r="BO92" s="118"/>
      <c r="BP92" s="53"/>
      <c r="BQ92" s="74">
        <f t="shared" si="40"/>
        <v>0</v>
      </c>
      <c r="BR92" s="114"/>
      <c r="BS92" s="21"/>
      <c r="BT92" s="114"/>
      <c r="BU92" s="97"/>
      <c r="BV92" s="74">
        <f t="shared" si="53"/>
        <v>0</v>
      </c>
      <c r="BW92" s="114"/>
      <c r="BX92" s="21"/>
      <c r="BY92" s="114"/>
      <c r="BZ92" s="21"/>
      <c r="CA92" s="114"/>
      <c r="CB92" s="21"/>
      <c r="CC92" s="119"/>
      <c r="CD92" s="21"/>
      <c r="CE92" s="114"/>
      <c r="CF92" s="21"/>
      <c r="CG92" s="131"/>
      <c r="CH92" s="21"/>
      <c r="CI92" s="114"/>
      <c r="CJ92" s="21"/>
      <c r="CK92" s="119"/>
      <c r="CL92" s="21"/>
      <c r="CM92" s="114"/>
      <c r="CN92" s="21"/>
      <c r="CO92" s="74">
        <f t="shared" si="49"/>
        <v>0</v>
      </c>
      <c r="CP92" s="132"/>
      <c r="CQ92" s="21"/>
      <c r="CR92" s="119"/>
      <c r="CS92" s="97"/>
      <c r="CT92" s="74">
        <f t="shared" si="54"/>
        <v>0</v>
      </c>
      <c r="CU92" s="114"/>
      <c r="CV92" s="21"/>
      <c r="CW92" s="114"/>
      <c r="CX92" s="21"/>
      <c r="CY92" s="114"/>
      <c r="CZ92" s="21"/>
      <c r="DA92" s="119"/>
      <c r="DB92" s="21"/>
      <c r="DC92" s="114"/>
      <c r="DD92" s="21"/>
      <c r="DE92" s="119"/>
      <c r="DF92" s="97"/>
      <c r="DG92" s="74">
        <f t="shared" si="50"/>
        <v>4.8</v>
      </c>
      <c r="DH92" s="114"/>
      <c r="DI92" s="21"/>
      <c r="DJ92" s="114"/>
      <c r="DK92" s="21"/>
      <c r="DL92" s="119">
        <v>8</v>
      </c>
      <c r="DM92" s="21">
        <f>8*0.6</f>
        <v>4.8</v>
      </c>
      <c r="DN92" s="119"/>
      <c r="DO92" s="97"/>
      <c r="DP92" s="74">
        <f t="shared" si="61"/>
        <v>0</v>
      </c>
      <c r="DQ92" s="114"/>
      <c r="DR92" s="21"/>
      <c r="DS92" s="132"/>
      <c r="DT92" s="21"/>
      <c r="DU92" s="132"/>
      <c r="DV92" s="97"/>
      <c r="DW92" s="74">
        <f t="shared" si="60"/>
        <v>0</v>
      </c>
      <c r="DX92" s="120"/>
      <c r="DY92" s="21"/>
      <c r="DZ92" s="120"/>
      <c r="EA92" s="21"/>
      <c r="EB92" s="121"/>
      <c r="EC92" s="21"/>
      <c r="ED92" s="121"/>
      <c r="EE92" s="97"/>
      <c r="EF92" s="74">
        <f t="shared" si="43"/>
        <v>0</v>
      </c>
      <c r="EG92" s="132"/>
      <c r="EH92" s="21"/>
      <c r="EI92" s="132"/>
      <c r="EJ92" s="21"/>
      <c r="EK92" s="131"/>
      <c r="EL92" s="21"/>
      <c r="EM92" s="131"/>
      <c r="EN92" s="97"/>
      <c r="EO92" s="74">
        <f t="shared" si="52"/>
        <v>0</v>
      </c>
      <c r="EP92" s="29"/>
      <c r="EQ92" s="21"/>
      <c r="ER92" s="131"/>
      <c r="ES92" s="104"/>
    </row>
    <row r="93" spans="1:149" ht="15" customHeight="1" x14ac:dyDescent="0.35">
      <c r="A93" s="144">
        <f t="shared" si="23"/>
        <v>85</v>
      </c>
      <c r="B93" s="145">
        <v>7400</v>
      </c>
      <c r="C93" s="146" t="s">
        <v>116</v>
      </c>
      <c r="D93" s="147">
        <v>2009</v>
      </c>
      <c r="E93" s="148">
        <f t="shared" si="48"/>
        <v>4.8</v>
      </c>
      <c r="F93" s="154">
        <f t="shared" si="57"/>
        <v>0</v>
      </c>
      <c r="G93" s="16"/>
      <c r="H93" s="17"/>
      <c r="I93" s="18"/>
      <c r="J93" s="17"/>
      <c r="K93" s="17"/>
      <c r="L93" s="19"/>
      <c r="M93" s="154">
        <f t="shared" si="56"/>
        <v>0</v>
      </c>
      <c r="N93" s="16"/>
      <c r="O93" s="17"/>
      <c r="P93" s="18"/>
      <c r="Q93" s="17"/>
      <c r="R93" s="17"/>
      <c r="S93" s="19"/>
      <c r="T93" s="154">
        <f t="shared" si="58"/>
        <v>0</v>
      </c>
      <c r="U93" s="16"/>
      <c r="V93" s="17"/>
      <c r="W93" s="18"/>
      <c r="X93" s="17"/>
      <c r="Y93" s="18"/>
      <c r="Z93" s="19"/>
      <c r="AA93" s="149">
        <f t="shared" si="42"/>
        <v>0</v>
      </c>
      <c r="AB93" s="20"/>
      <c r="AC93" s="21"/>
      <c r="AD93" s="29"/>
      <c r="AE93" s="21"/>
      <c r="AF93" s="29"/>
      <c r="AG93" s="21"/>
      <c r="AH93" s="118"/>
      <c r="AI93" s="26"/>
      <c r="AJ93" s="118"/>
      <c r="AK93" s="26"/>
      <c r="AL93" s="118"/>
      <c r="AM93" s="27"/>
      <c r="AN93" s="149">
        <f t="shared" si="39"/>
        <v>0</v>
      </c>
      <c r="AO93" s="118"/>
      <c r="AP93" s="26"/>
      <c r="AQ93" s="118"/>
      <c r="AR93" s="26"/>
      <c r="AS93" s="118"/>
      <c r="AT93" s="26"/>
      <c r="AU93" s="118"/>
      <c r="AV93" s="27"/>
      <c r="AW93" s="155">
        <f t="shared" si="59"/>
        <v>0</v>
      </c>
      <c r="AX93" s="91"/>
      <c r="AY93" s="92"/>
      <c r="AZ93" s="91"/>
      <c r="BA93" s="92"/>
      <c r="BB93" s="91"/>
      <c r="BC93" s="92"/>
      <c r="BD93" s="91"/>
      <c r="BE93" s="105"/>
      <c r="BF93" s="152">
        <f t="shared" si="38"/>
        <v>0</v>
      </c>
      <c r="BG93" s="118"/>
      <c r="BH93" s="21"/>
      <c r="BI93" s="132"/>
      <c r="BJ93" s="21"/>
      <c r="BK93" s="118"/>
      <c r="BL93" s="26"/>
      <c r="BM93" s="118"/>
      <c r="BN93" s="53"/>
      <c r="BO93" s="118"/>
      <c r="BP93" s="53"/>
      <c r="BQ93" s="152">
        <f t="shared" si="40"/>
        <v>0</v>
      </c>
      <c r="BR93" s="114"/>
      <c r="BS93" s="21"/>
      <c r="BT93" s="114"/>
      <c r="BU93" s="97"/>
      <c r="BV93" s="152">
        <f t="shared" si="53"/>
        <v>0</v>
      </c>
      <c r="BW93" s="114"/>
      <c r="BX93" s="21"/>
      <c r="BY93" s="114"/>
      <c r="BZ93" s="21"/>
      <c r="CA93" s="114"/>
      <c r="CB93" s="21"/>
      <c r="CC93" s="119"/>
      <c r="CD93" s="21"/>
      <c r="CE93" s="114"/>
      <c r="CF93" s="21"/>
      <c r="CG93" s="119"/>
      <c r="CH93" s="21"/>
      <c r="CI93" s="114"/>
      <c r="CJ93" s="21"/>
      <c r="CK93" s="119"/>
      <c r="CL93" s="21"/>
      <c r="CM93" s="114"/>
      <c r="CN93" s="21"/>
      <c r="CO93" s="152">
        <f t="shared" si="49"/>
        <v>0</v>
      </c>
      <c r="CP93" s="114"/>
      <c r="CQ93" s="21"/>
      <c r="CR93" s="119"/>
      <c r="CS93" s="97"/>
      <c r="CT93" s="152">
        <f t="shared" si="54"/>
        <v>0</v>
      </c>
      <c r="CU93" s="114"/>
      <c r="CV93" s="21"/>
      <c r="CW93" s="114"/>
      <c r="CX93" s="21"/>
      <c r="CY93" s="114"/>
      <c r="CZ93" s="21"/>
      <c r="DA93" s="131"/>
      <c r="DB93" s="21"/>
      <c r="DC93" s="114"/>
      <c r="DD93" s="21"/>
      <c r="DE93" s="131"/>
      <c r="DF93" s="97"/>
      <c r="DG93" s="152">
        <f t="shared" si="50"/>
        <v>4.8</v>
      </c>
      <c r="DH93" s="132"/>
      <c r="DI93" s="21"/>
      <c r="DJ93" s="114"/>
      <c r="DK93" s="21"/>
      <c r="DL93" s="119">
        <v>8</v>
      </c>
      <c r="DM93" s="21">
        <f>8*0.6</f>
        <v>4.8</v>
      </c>
      <c r="DN93" s="131"/>
      <c r="DO93" s="97"/>
      <c r="DP93" s="152">
        <f t="shared" si="61"/>
        <v>0</v>
      </c>
      <c r="DQ93" s="114"/>
      <c r="DR93" s="21"/>
      <c r="DS93" s="132"/>
      <c r="DT93" s="21"/>
      <c r="DU93" s="132"/>
      <c r="DV93" s="97"/>
      <c r="DW93" s="152">
        <f t="shared" si="60"/>
        <v>0</v>
      </c>
      <c r="DX93" s="120"/>
      <c r="DY93" s="21"/>
      <c r="DZ93" s="132"/>
      <c r="EA93" s="21"/>
      <c r="EB93" s="131"/>
      <c r="EC93" s="21"/>
      <c r="ED93" s="131"/>
      <c r="EE93" s="97"/>
      <c r="EF93" s="152">
        <f t="shared" si="43"/>
        <v>0</v>
      </c>
      <c r="EG93" s="132"/>
      <c r="EH93" s="21"/>
      <c r="EI93" s="132"/>
      <c r="EJ93" s="21"/>
      <c r="EK93" s="131"/>
      <c r="EL93" s="21"/>
      <c r="EM93" s="131"/>
      <c r="EN93" s="97"/>
      <c r="EO93" s="152">
        <f t="shared" si="52"/>
        <v>0</v>
      </c>
      <c r="EP93" s="29"/>
      <c r="EQ93" s="21"/>
      <c r="ER93" s="131"/>
      <c r="ES93" s="104"/>
    </row>
    <row r="94" spans="1:149" ht="15" customHeight="1" x14ac:dyDescent="0.35">
      <c r="A94" s="66">
        <f t="shared" si="23"/>
        <v>86</v>
      </c>
      <c r="B94" s="67">
        <v>6784</v>
      </c>
      <c r="C94" s="2" t="s">
        <v>122</v>
      </c>
      <c r="D94" s="68">
        <v>2009</v>
      </c>
      <c r="E94" s="69">
        <f t="shared" si="48"/>
        <v>3.5999999999999996</v>
      </c>
      <c r="F94" s="70">
        <f t="shared" si="57"/>
        <v>0</v>
      </c>
      <c r="G94" s="16"/>
      <c r="H94" s="17"/>
      <c r="I94" s="18"/>
      <c r="J94" s="17"/>
      <c r="K94" s="17"/>
      <c r="L94" s="19"/>
      <c r="M94" s="70">
        <f t="shared" si="56"/>
        <v>0</v>
      </c>
      <c r="N94" s="16"/>
      <c r="O94" s="17"/>
      <c r="P94" s="18"/>
      <c r="Q94" s="17"/>
      <c r="R94" s="17"/>
      <c r="S94" s="19"/>
      <c r="T94" s="70">
        <f t="shared" si="58"/>
        <v>0</v>
      </c>
      <c r="U94" s="16"/>
      <c r="V94" s="17"/>
      <c r="W94" s="18"/>
      <c r="X94" s="17"/>
      <c r="Y94" s="18"/>
      <c r="Z94" s="19"/>
      <c r="AA94" s="73">
        <f t="shared" si="42"/>
        <v>0</v>
      </c>
      <c r="AB94" s="20"/>
      <c r="AC94" s="21"/>
      <c r="AD94" s="29"/>
      <c r="AE94" s="21"/>
      <c r="AF94" s="29"/>
      <c r="AG94" s="21"/>
      <c r="AH94" s="138"/>
      <c r="AI94" s="26"/>
      <c r="AJ94" s="138"/>
      <c r="AK94" s="26"/>
      <c r="AL94" s="118"/>
      <c r="AM94" s="27"/>
      <c r="AN94" s="73">
        <f t="shared" si="39"/>
        <v>0</v>
      </c>
      <c r="AO94" s="118"/>
      <c r="AP94" s="26"/>
      <c r="AQ94" s="118"/>
      <c r="AR94" s="26"/>
      <c r="AS94" s="118"/>
      <c r="AT94" s="26"/>
      <c r="AU94" s="118"/>
      <c r="AV94" s="27"/>
      <c r="AW94" s="90">
        <f t="shared" si="59"/>
        <v>0</v>
      </c>
      <c r="AX94" s="91"/>
      <c r="AY94" s="92"/>
      <c r="AZ94" s="91"/>
      <c r="BA94" s="92"/>
      <c r="BB94" s="91"/>
      <c r="BC94" s="92"/>
      <c r="BD94" s="91"/>
      <c r="BE94" s="105"/>
      <c r="BF94" s="74">
        <f t="shared" si="38"/>
        <v>0</v>
      </c>
      <c r="BG94" s="118"/>
      <c r="BH94" s="21"/>
      <c r="BI94" s="132"/>
      <c r="BJ94" s="21"/>
      <c r="BK94" s="118"/>
      <c r="BL94" s="26"/>
      <c r="BM94" s="118"/>
      <c r="BN94" s="53"/>
      <c r="BO94" s="118"/>
      <c r="BP94" s="53"/>
      <c r="BQ94" s="74">
        <f t="shared" si="40"/>
        <v>0</v>
      </c>
      <c r="BR94" s="114"/>
      <c r="BS94" s="21"/>
      <c r="BT94" s="114"/>
      <c r="BU94" s="97"/>
      <c r="BV94" s="74">
        <f t="shared" si="53"/>
        <v>0</v>
      </c>
      <c r="BW94" s="114"/>
      <c r="BX94" s="21"/>
      <c r="BY94" s="114"/>
      <c r="BZ94" s="21"/>
      <c r="CA94" s="114"/>
      <c r="CB94" s="21"/>
      <c r="CC94" s="119"/>
      <c r="CD94" s="21"/>
      <c r="CE94" s="114"/>
      <c r="CF94" s="21"/>
      <c r="CG94" s="131"/>
      <c r="CH94" s="21"/>
      <c r="CI94" s="114"/>
      <c r="CJ94" s="21"/>
      <c r="CK94" s="119"/>
      <c r="CL94" s="21"/>
      <c r="CM94" s="114"/>
      <c r="CN94" s="21"/>
      <c r="CO94" s="74">
        <f t="shared" si="49"/>
        <v>0</v>
      </c>
      <c r="CP94" s="114"/>
      <c r="CQ94" s="21"/>
      <c r="CR94" s="119"/>
      <c r="CS94" s="97"/>
      <c r="CT94" s="74">
        <f t="shared" si="54"/>
        <v>0</v>
      </c>
      <c r="CU94" s="114"/>
      <c r="CV94" s="21"/>
      <c r="CW94" s="114"/>
      <c r="CX94" s="21"/>
      <c r="CY94" s="114"/>
      <c r="CZ94" s="21"/>
      <c r="DA94" s="119"/>
      <c r="DB94" s="21"/>
      <c r="DC94" s="114"/>
      <c r="DD94" s="21"/>
      <c r="DE94" s="119"/>
      <c r="DF94" s="97"/>
      <c r="DG94" s="74">
        <f t="shared" si="50"/>
        <v>3.5999999999999996</v>
      </c>
      <c r="DH94" s="114"/>
      <c r="DI94" s="21"/>
      <c r="DJ94" s="114"/>
      <c r="DK94" s="21"/>
      <c r="DL94" s="119"/>
      <c r="DM94" s="21"/>
      <c r="DN94" s="137">
        <v>9</v>
      </c>
      <c r="DO94" s="57">
        <f>4*0.6*1.5</f>
        <v>3.5999999999999996</v>
      </c>
      <c r="DP94" s="74">
        <f t="shared" si="61"/>
        <v>0</v>
      </c>
      <c r="DQ94" s="114"/>
      <c r="DR94" s="21"/>
      <c r="DS94" s="132"/>
      <c r="DT94" s="21"/>
      <c r="DU94" s="132"/>
      <c r="DV94" s="97"/>
      <c r="DW94" s="74">
        <f t="shared" si="60"/>
        <v>0</v>
      </c>
      <c r="DX94" s="120"/>
      <c r="DY94" s="21"/>
      <c r="DZ94" s="120"/>
      <c r="EA94" s="21"/>
      <c r="EB94" s="121"/>
      <c r="EC94" s="21"/>
      <c r="ED94" s="121"/>
      <c r="EE94" s="97"/>
      <c r="EF94" s="74">
        <f t="shared" si="43"/>
        <v>0</v>
      </c>
      <c r="EG94" s="132"/>
      <c r="EH94" s="21"/>
      <c r="EI94" s="132"/>
      <c r="EJ94" s="21"/>
      <c r="EK94" s="131"/>
      <c r="EL94" s="21"/>
      <c r="EM94" s="131"/>
      <c r="EN94" s="97"/>
      <c r="EO94" s="74">
        <f t="shared" si="52"/>
        <v>0</v>
      </c>
      <c r="EP94" s="29"/>
      <c r="EQ94" s="21"/>
      <c r="ER94" s="131"/>
      <c r="ES94" s="139"/>
    </row>
    <row r="95" spans="1:149" ht="15" customHeight="1" x14ac:dyDescent="0.35">
      <c r="A95" s="144">
        <f t="shared" si="23"/>
        <v>87</v>
      </c>
      <c r="B95" s="145">
        <v>6996</v>
      </c>
      <c r="C95" s="146" t="s">
        <v>119</v>
      </c>
      <c r="D95" s="147">
        <v>2008</v>
      </c>
      <c r="E95" s="148">
        <f t="shared" si="48"/>
        <v>2.4</v>
      </c>
      <c r="F95" s="154">
        <f t="shared" si="57"/>
        <v>0</v>
      </c>
      <c r="G95" s="16"/>
      <c r="H95" s="17"/>
      <c r="I95" s="18"/>
      <c r="J95" s="17"/>
      <c r="K95" s="17"/>
      <c r="L95" s="19"/>
      <c r="M95" s="154">
        <f t="shared" si="56"/>
        <v>0</v>
      </c>
      <c r="N95" s="16"/>
      <c r="O95" s="17"/>
      <c r="P95" s="18"/>
      <c r="Q95" s="17"/>
      <c r="R95" s="17"/>
      <c r="S95" s="19"/>
      <c r="T95" s="154">
        <f t="shared" si="58"/>
        <v>0</v>
      </c>
      <c r="U95" s="16"/>
      <c r="V95" s="17"/>
      <c r="W95" s="18"/>
      <c r="X95" s="17"/>
      <c r="Y95" s="18"/>
      <c r="Z95" s="19"/>
      <c r="AA95" s="149">
        <f t="shared" si="42"/>
        <v>0</v>
      </c>
      <c r="AB95" s="20"/>
      <c r="AC95" s="21"/>
      <c r="AD95" s="29"/>
      <c r="AE95" s="21"/>
      <c r="AF95" s="29"/>
      <c r="AG95" s="21"/>
      <c r="AH95" s="118"/>
      <c r="AI95" s="26"/>
      <c r="AJ95" s="118"/>
      <c r="AK95" s="26"/>
      <c r="AL95" s="118"/>
      <c r="AM95" s="27"/>
      <c r="AN95" s="149">
        <f t="shared" si="39"/>
        <v>0</v>
      </c>
      <c r="AO95" s="118"/>
      <c r="AP95" s="26"/>
      <c r="AQ95" s="118"/>
      <c r="AR95" s="26"/>
      <c r="AS95" s="118"/>
      <c r="AT95" s="26"/>
      <c r="AU95" s="118"/>
      <c r="AV95" s="27"/>
      <c r="AW95" s="155">
        <f t="shared" si="59"/>
        <v>0</v>
      </c>
      <c r="AX95" s="91"/>
      <c r="AY95" s="92"/>
      <c r="AZ95" s="91"/>
      <c r="BA95" s="92"/>
      <c r="BB95" s="91"/>
      <c r="BC95" s="92"/>
      <c r="BD95" s="91"/>
      <c r="BE95" s="105"/>
      <c r="BF95" s="152">
        <f t="shared" si="38"/>
        <v>0</v>
      </c>
      <c r="BG95" s="118"/>
      <c r="BH95" s="21"/>
      <c r="BI95" s="132"/>
      <c r="BJ95" s="21"/>
      <c r="BK95" s="118"/>
      <c r="BL95" s="26"/>
      <c r="BM95" s="118"/>
      <c r="BN95" s="53"/>
      <c r="BO95" s="118"/>
      <c r="BP95" s="53"/>
      <c r="BQ95" s="152">
        <f t="shared" si="40"/>
        <v>0</v>
      </c>
      <c r="BR95" s="114"/>
      <c r="BS95" s="21"/>
      <c r="BT95" s="114"/>
      <c r="BU95" s="97"/>
      <c r="BV95" s="152">
        <f t="shared" si="53"/>
        <v>0</v>
      </c>
      <c r="BW95" s="114"/>
      <c r="BX95" s="21"/>
      <c r="BY95" s="114"/>
      <c r="BZ95" s="21"/>
      <c r="CA95" s="114"/>
      <c r="CB95" s="21"/>
      <c r="CC95" s="119"/>
      <c r="CD95" s="21"/>
      <c r="CE95" s="114"/>
      <c r="CF95" s="21"/>
      <c r="CG95" s="119"/>
      <c r="CH95" s="21"/>
      <c r="CI95" s="114"/>
      <c r="CJ95" s="21"/>
      <c r="CK95" s="119"/>
      <c r="CL95" s="21"/>
      <c r="CM95" s="132"/>
      <c r="CN95" s="21"/>
      <c r="CO95" s="152">
        <f t="shared" si="49"/>
        <v>0</v>
      </c>
      <c r="CP95" s="114"/>
      <c r="CQ95" s="21"/>
      <c r="CR95" s="119"/>
      <c r="CS95" s="97"/>
      <c r="CT95" s="152">
        <f t="shared" si="54"/>
        <v>0</v>
      </c>
      <c r="CU95" s="132"/>
      <c r="CV95" s="21"/>
      <c r="CW95" s="114"/>
      <c r="CX95" s="21"/>
      <c r="CY95" s="114"/>
      <c r="CZ95" s="21"/>
      <c r="DA95" s="131"/>
      <c r="DB95" s="21"/>
      <c r="DC95" s="132"/>
      <c r="DD95" s="21"/>
      <c r="DE95" s="119"/>
      <c r="DF95" s="97"/>
      <c r="DG95" s="152">
        <f t="shared" si="50"/>
        <v>2.4</v>
      </c>
      <c r="DH95" s="114"/>
      <c r="DI95" s="21"/>
      <c r="DJ95" s="114"/>
      <c r="DK95" s="21"/>
      <c r="DL95" s="119">
        <v>9</v>
      </c>
      <c r="DM95" s="21">
        <f>4*0.6</f>
        <v>2.4</v>
      </c>
      <c r="DN95" s="131"/>
      <c r="DO95" s="97"/>
      <c r="DP95" s="152">
        <f t="shared" si="61"/>
        <v>0</v>
      </c>
      <c r="DQ95" s="114"/>
      <c r="DR95" s="21"/>
      <c r="DS95" s="132"/>
      <c r="DT95" s="21"/>
      <c r="DU95" s="132"/>
      <c r="DV95" s="97"/>
      <c r="DW95" s="152">
        <f t="shared" si="60"/>
        <v>0</v>
      </c>
      <c r="DX95" s="120"/>
      <c r="DY95" s="21"/>
      <c r="DZ95" s="120"/>
      <c r="EA95" s="21"/>
      <c r="EB95" s="131"/>
      <c r="EC95" s="21"/>
      <c r="ED95" s="121"/>
      <c r="EE95" s="97"/>
      <c r="EF95" s="152">
        <f t="shared" si="43"/>
        <v>0</v>
      </c>
      <c r="EG95" s="132"/>
      <c r="EH95" s="21"/>
      <c r="EI95" s="132"/>
      <c r="EJ95" s="21"/>
      <c r="EK95" s="131"/>
      <c r="EL95" s="21"/>
      <c r="EM95" s="131"/>
      <c r="EN95" s="97"/>
      <c r="EO95" s="152">
        <f t="shared" si="52"/>
        <v>0</v>
      </c>
      <c r="EP95" s="29"/>
      <c r="EQ95" s="21"/>
      <c r="ER95" s="131"/>
      <c r="ES95" s="104"/>
    </row>
    <row r="96" spans="1:149" ht="15" customHeight="1" x14ac:dyDescent="0.35">
      <c r="A96" s="66">
        <f t="shared" si="23"/>
        <v>88</v>
      </c>
      <c r="B96" s="67">
        <v>6804</v>
      </c>
      <c r="C96" s="2" t="s">
        <v>118</v>
      </c>
      <c r="D96" s="68">
        <v>2008</v>
      </c>
      <c r="E96" s="69">
        <f t="shared" si="48"/>
        <v>2.4</v>
      </c>
      <c r="F96" s="70">
        <f t="shared" si="57"/>
        <v>0</v>
      </c>
      <c r="G96" s="16"/>
      <c r="H96" s="17"/>
      <c r="I96" s="18"/>
      <c r="J96" s="17"/>
      <c r="K96" s="17"/>
      <c r="L96" s="19"/>
      <c r="M96" s="70">
        <f t="shared" si="56"/>
        <v>0</v>
      </c>
      <c r="N96" s="16"/>
      <c r="O96" s="17"/>
      <c r="P96" s="18"/>
      <c r="Q96" s="17"/>
      <c r="R96" s="17"/>
      <c r="S96" s="19"/>
      <c r="T96" s="70">
        <f t="shared" si="58"/>
        <v>0</v>
      </c>
      <c r="U96" s="16"/>
      <c r="V96" s="17"/>
      <c r="W96" s="18"/>
      <c r="X96" s="17"/>
      <c r="Y96" s="18"/>
      <c r="Z96" s="19"/>
      <c r="AA96" s="73">
        <f t="shared" si="42"/>
        <v>0</v>
      </c>
      <c r="AB96" s="20"/>
      <c r="AC96" s="21"/>
      <c r="AD96" s="29"/>
      <c r="AE96" s="21"/>
      <c r="AF96" s="29"/>
      <c r="AG96" s="21"/>
      <c r="AH96" s="138"/>
      <c r="AI96" s="26"/>
      <c r="AJ96" s="138"/>
      <c r="AK96" s="26"/>
      <c r="AL96" s="118"/>
      <c r="AM96" s="27"/>
      <c r="AN96" s="73">
        <f t="shared" si="39"/>
        <v>0</v>
      </c>
      <c r="AO96" s="118"/>
      <c r="AP96" s="26"/>
      <c r="AQ96" s="118"/>
      <c r="AR96" s="26"/>
      <c r="AS96" s="118"/>
      <c r="AT96" s="26"/>
      <c r="AU96" s="118"/>
      <c r="AV96" s="27"/>
      <c r="AW96" s="90">
        <f t="shared" si="59"/>
        <v>0</v>
      </c>
      <c r="AX96" s="91"/>
      <c r="AY96" s="92"/>
      <c r="AZ96" s="91"/>
      <c r="BA96" s="92"/>
      <c r="BB96" s="91"/>
      <c r="BC96" s="92"/>
      <c r="BD96" s="91"/>
      <c r="BE96" s="105"/>
      <c r="BF96" s="74">
        <f t="shared" si="38"/>
        <v>0</v>
      </c>
      <c r="BG96" s="118"/>
      <c r="BH96" s="21"/>
      <c r="BI96" s="132"/>
      <c r="BJ96" s="21"/>
      <c r="BK96" s="138"/>
      <c r="BL96" s="26"/>
      <c r="BM96" s="118"/>
      <c r="BN96" s="53"/>
      <c r="BO96" s="138"/>
      <c r="BP96" s="53"/>
      <c r="BQ96" s="74">
        <f t="shared" si="40"/>
        <v>0</v>
      </c>
      <c r="BR96" s="114"/>
      <c r="BS96" s="21"/>
      <c r="BT96" s="114"/>
      <c r="BU96" s="97"/>
      <c r="BV96" s="74">
        <f t="shared" si="53"/>
        <v>0</v>
      </c>
      <c r="BW96" s="132"/>
      <c r="BX96" s="21"/>
      <c r="BY96" s="132"/>
      <c r="BZ96" s="21"/>
      <c r="CA96" s="114"/>
      <c r="CB96" s="21"/>
      <c r="CC96" s="119"/>
      <c r="CD96" s="21"/>
      <c r="CE96" s="114"/>
      <c r="CF96" s="21"/>
      <c r="CG96" s="131"/>
      <c r="CH96" s="21"/>
      <c r="CI96" s="114"/>
      <c r="CJ96" s="21"/>
      <c r="CK96" s="119"/>
      <c r="CL96" s="21"/>
      <c r="CM96" s="132"/>
      <c r="CN96" s="21"/>
      <c r="CO96" s="74">
        <f t="shared" si="49"/>
        <v>0</v>
      </c>
      <c r="CP96" s="114"/>
      <c r="CQ96" s="21"/>
      <c r="CR96" s="119"/>
      <c r="CS96" s="97"/>
      <c r="CT96" s="74">
        <f t="shared" si="54"/>
        <v>0</v>
      </c>
      <c r="CU96" s="114"/>
      <c r="CV96" s="21"/>
      <c r="CW96" s="114"/>
      <c r="CX96" s="21"/>
      <c r="CY96" s="114"/>
      <c r="CZ96" s="21"/>
      <c r="DA96" s="119"/>
      <c r="DB96" s="21"/>
      <c r="DC96" s="114"/>
      <c r="DD96" s="21"/>
      <c r="DE96" s="119"/>
      <c r="DF96" s="97"/>
      <c r="DG96" s="74">
        <f t="shared" si="50"/>
        <v>2.4</v>
      </c>
      <c r="DH96" s="132"/>
      <c r="DI96" s="21"/>
      <c r="DJ96" s="114"/>
      <c r="DK96" s="21"/>
      <c r="DL96" s="119">
        <v>9</v>
      </c>
      <c r="DM96" s="21">
        <f>4*0.6</f>
        <v>2.4</v>
      </c>
      <c r="DN96" s="131"/>
      <c r="DO96" s="97"/>
      <c r="DP96" s="74">
        <f t="shared" si="61"/>
        <v>0</v>
      </c>
      <c r="DQ96" s="114"/>
      <c r="DR96" s="21"/>
      <c r="DS96" s="132"/>
      <c r="DT96" s="21"/>
      <c r="DU96" s="132"/>
      <c r="DV96" s="97"/>
      <c r="DW96" s="74">
        <f t="shared" si="60"/>
        <v>0</v>
      </c>
      <c r="DX96" s="120"/>
      <c r="DY96" s="21"/>
      <c r="DZ96" s="120"/>
      <c r="EA96" s="21"/>
      <c r="EB96" s="121"/>
      <c r="EC96" s="21"/>
      <c r="ED96" s="121"/>
      <c r="EE96" s="97"/>
      <c r="EF96" s="74">
        <f t="shared" si="43"/>
        <v>0</v>
      </c>
      <c r="EG96" s="132"/>
      <c r="EH96" s="21"/>
      <c r="EI96" s="132"/>
      <c r="EJ96" s="21"/>
      <c r="EK96" s="131"/>
      <c r="EL96" s="21"/>
      <c r="EM96" s="131"/>
      <c r="EN96" s="97"/>
      <c r="EO96" s="74">
        <f t="shared" si="52"/>
        <v>0</v>
      </c>
      <c r="EP96" s="29"/>
      <c r="EQ96" s="21"/>
      <c r="ER96" s="131"/>
      <c r="ES96" s="104"/>
    </row>
    <row r="97" spans="1:149" ht="15" customHeight="1" x14ac:dyDescent="0.35">
      <c r="A97" s="144">
        <f t="shared" si="23"/>
        <v>89</v>
      </c>
      <c r="B97" s="145">
        <v>6711</v>
      </c>
      <c r="C97" s="146" t="s">
        <v>137</v>
      </c>
      <c r="D97" s="147">
        <v>2009</v>
      </c>
      <c r="E97" s="148">
        <f t="shared" si="48"/>
        <v>1.2</v>
      </c>
      <c r="F97" s="154">
        <f t="shared" si="57"/>
        <v>0</v>
      </c>
      <c r="G97" s="16"/>
      <c r="H97" s="17"/>
      <c r="I97" s="18"/>
      <c r="J97" s="17"/>
      <c r="K97" s="17"/>
      <c r="L97" s="19"/>
      <c r="M97" s="154">
        <f t="shared" si="56"/>
        <v>0</v>
      </c>
      <c r="N97" s="16"/>
      <c r="O97" s="17"/>
      <c r="P97" s="18"/>
      <c r="Q97" s="17"/>
      <c r="R97" s="17"/>
      <c r="S97" s="19"/>
      <c r="T97" s="154">
        <f t="shared" si="58"/>
        <v>0</v>
      </c>
      <c r="U97" s="16"/>
      <c r="V97" s="17"/>
      <c r="W97" s="18"/>
      <c r="X97" s="17"/>
      <c r="Y97" s="18"/>
      <c r="Z97" s="19"/>
      <c r="AA97" s="149">
        <f t="shared" si="42"/>
        <v>0</v>
      </c>
      <c r="AB97" s="20"/>
      <c r="AC97" s="21"/>
      <c r="AD97" s="29"/>
      <c r="AE97" s="21"/>
      <c r="AF97" s="29"/>
      <c r="AG97" s="21"/>
      <c r="AH97" s="138"/>
      <c r="AI97" s="26"/>
      <c r="AJ97" s="138"/>
      <c r="AK97" s="26"/>
      <c r="AL97" s="138"/>
      <c r="AM97" s="27"/>
      <c r="AN97" s="149">
        <f t="shared" si="39"/>
        <v>0</v>
      </c>
      <c r="AO97" s="118"/>
      <c r="AP97" s="26"/>
      <c r="AQ97" s="138"/>
      <c r="AR97" s="26"/>
      <c r="AS97" s="138"/>
      <c r="AT97" s="26"/>
      <c r="AU97" s="138"/>
      <c r="AV97" s="27"/>
      <c r="AW97" s="155">
        <f t="shared" si="59"/>
        <v>0</v>
      </c>
      <c r="AX97" s="91"/>
      <c r="AY97" s="92"/>
      <c r="AZ97" s="91"/>
      <c r="BA97" s="92"/>
      <c r="BB97" s="91"/>
      <c r="BC97" s="92"/>
      <c r="BD97" s="91"/>
      <c r="BE97" s="105"/>
      <c r="BF97" s="152">
        <f t="shared" si="38"/>
        <v>0</v>
      </c>
      <c r="BG97" s="132"/>
      <c r="BH97" s="21"/>
      <c r="BI97" s="132"/>
      <c r="BJ97" s="21"/>
      <c r="BK97" s="118"/>
      <c r="BL97" s="26"/>
      <c r="BM97" s="118"/>
      <c r="BN97" s="53"/>
      <c r="BO97" s="118"/>
      <c r="BP97" s="53"/>
      <c r="BQ97" s="152">
        <f t="shared" si="40"/>
        <v>0</v>
      </c>
      <c r="BR97" s="114"/>
      <c r="BS97" s="21"/>
      <c r="BT97" s="114"/>
      <c r="BU97" s="97"/>
      <c r="BV97" s="152">
        <f t="shared" si="53"/>
        <v>0</v>
      </c>
      <c r="BW97" s="114"/>
      <c r="BX97" s="21"/>
      <c r="BY97" s="114"/>
      <c r="BZ97" s="21"/>
      <c r="CA97" s="114"/>
      <c r="CB97" s="21"/>
      <c r="CC97" s="119"/>
      <c r="CD97" s="21"/>
      <c r="CE97" s="114"/>
      <c r="CF97" s="21"/>
      <c r="CG97" s="131"/>
      <c r="CH97" s="21"/>
      <c r="CI97" s="114"/>
      <c r="CJ97" s="21"/>
      <c r="CK97" s="119"/>
      <c r="CL97" s="21"/>
      <c r="CM97" s="132"/>
      <c r="CN97" s="21"/>
      <c r="CO97" s="152">
        <f t="shared" si="49"/>
        <v>0</v>
      </c>
      <c r="CP97" s="114"/>
      <c r="CQ97" s="21"/>
      <c r="CR97" s="119"/>
      <c r="CS97" s="97"/>
      <c r="CT97" s="152">
        <f t="shared" si="54"/>
        <v>0</v>
      </c>
      <c r="CU97" s="132"/>
      <c r="CV97" s="21"/>
      <c r="CW97" s="114"/>
      <c r="CX97" s="21"/>
      <c r="CY97" s="114"/>
      <c r="CZ97" s="21"/>
      <c r="DA97" s="131"/>
      <c r="DB97" s="21"/>
      <c r="DC97" s="114"/>
      <c r="DD97" s="21"/>
      <c r="DE97" s="119"/>
      <c r="DF97" s="97"/>
      <c r="DG97" s="152">
        <f t="shared" si="50"/>
        <v>0</v>
      </c>
      <c r="DH97" s="114"/>
      <c r="DI97" s="21"/>
      <c r="DJ97" s="114"/>
      <c r="DK97" s="21"/>
      <c r="DL97" s="119"/>
      <c r="DM97" s="21"/>
      <c r="DN97" s="119"/>
      <c r="DO97" s="97"/>
      <c r="DP97" s="152">
        <f t="shared" si="61"/>
        <v>1.2</v>
      </c>
      <c r="DQ97" s="114"/>
      <c r="DR97" s="21"/>
      <c r="DS97" s="132">
        <v>9</v>
      </c>
      <c r="DT97" s="21">
        <f>4*0.3</f>
        <v>1.2</v>
      </c>
      <c r="DU97" s="132"/>
      <c r="DV97" s="97"/>
      <c r="DW97" s="152">
        <f t="shared" si="60"/>
        <v>0</v>
      </c>
      <c r="DX97" s="120"/>
      <c r="DY97" s="21"/>
      <c r="DZ97" s="120"/>
      <c r="EA97" s="21"/>
      <c r="EB97" s="121"/>
      <c r="EC97" s="21"/>
      <c r="ED97" s="121"/>
      <c r="EE97" s="98"/>
      <c r="EF97" s="152">
        <f t="shared" si="43"/>
        <v>0</v>
      </c>
      <c r="EG97" s="132"/>
      <c r="EH97" s="21"/>
      <c r="EI97" s="132"/>
      <c r="EJ97" s="21"/>
      <c r="EK97" s="131"/>
      <c r="EL97" s="21"/>
      <c r="EM97" s="131"/>
      <c r="EN97" s="98"/>
      <c r="EO97" s="152">
        <f t="shared" si="52"/>
        <v>0</v>
      </c>
      <c r="EP97" s="29"/>
      <c r="EQ97" s="21"/>
      <c r="ER97" s="131"/>
      <c r="ES97" s="104"/>
    </row>
    <row r="98" spans="1:149" ht="15" customHeight="1" x14ac:dyDescent="0.35">
      <c r="A98" s="66">
        <f t="shared" si="23"/>
        <v>90</v>
      </c>
      <c r="B98" s="67">
        <v>5800</v>
      </c>
      <c r="C98" s="2" t="s">
        <v>152</v>
      </c>
      <c r="D98" s="68">
        <v>2004</v>
      </c>
      <c r="E98" s="69">
        <f t="shared" si="48"/>
        <v>0</v>
      </c>
      <c r="F98" s="70">
        <f t="shared" si="57"/>
        <v>0</v>
      </c>
      <c r="G98" s="16"/>
      <c r="H98" s="17"/>
      <c r="I98" s="18"/>
      <c r="J98" s="17"/>
      <c r="K98" s="17"/>
      <c r="L98" s="19"/>
      <c r="M98" s="70">
        <f t="shared" si="56"/>
        <v>0</v>
      </c>
      <c r="N98" s="16"/>
      <c r="O98" s="17"/>
      <c r="P98" s="18"/>
      <c r="Q98" s="17"/>
      <c r="R98" s="17"/>
      <c r="S98" s="19"/>
      <c r="T98" s="70">
        <f t="shared" si="58"/>
        <v>0</v>
      </c>
      <c r="U98" s="16"/>
      <c r="V98" s="17"/>
      <c r="W98" s="18"/>
      <c r="X98" s="17"/>
      <c r="Y98" s="18"/>
      <c r="Z98" s="19"/>
      <c r="AA98" s="73">
        <f t="shared" si="42"/>
        <v>0</v>
      </c>
      <c r="AB98" s="20"/>
      <c r="AC98" s="21"/>
      <c r="AD98" s="29"/>
      <c r="AE98" s="21"/>
      <c r="AF98" s="29"/>
      <c r="AG98" s="21"/>
      <c r="AH98" s="138"/>
      <c r="AI98" s="26"/>
      <c r="AJ98" s="118"/>
      <c r="AK98" s="26"/>
      <c r="AL98" s="118"/>
      <c r="AM98" s="27"/>
      <c r="AN98" s="73">
        <f t="shared" si="39"/>
        <v>0</v>
      </c>
      <c r="AO98" s="118"/>
      <c r="AP98" s="26"/>
      <c r="AQ98" s="138"/>
      <c r="AR98" s="26"/>
      <c r="AS98" s="138"/>
      <c r="AT98" s="26"/>
      <c r="AU98" s="138"/>
      <c r="AV98" s="27"/>
      <c r="AW98" s="90">
        <f t="shared" si="59"/>
        <v>0</v>
      </c>
      <c r="AX98" s="91"/>
      <c r="AY98" s="92"/>
      <c r="AZ98" s="91"/>
      <c r="BA98" s="92"/>
      <c r="BB98" s="91"/>
      <c r="BC98" s="92"/>
      <c r="BD98" s="91"/>
      <c r="BE98" s="105"/>
      <c r="BF98" s="74">
        <f t="shared" si="38"/>
        <v>0</v>
      </c>
      <c r="BG98" s="118"/>
      <c r="BH98" s="21"/>
      <c r="BI98" s="132"/>
      <c r="BJ98" s="21"/>
      <c r="BK98" s="118"/>
      <c r="BL98" s="26"/>
      <c r="BM98" s="138"/>
      <c r="BN98" s="53"/>
      <c r="BO98" s="118"/>
      <c r="BP98" s="53"/>
      <c r="BQ98" s="74">
        <f t="shared" si="40"/>
        <v>0</v>
      </c>
      <c r="BR98" s="114"/>
      <c r="BS98" s="21"/>
      <c r="BT98" s="114"/>
      <c r="BU98" s="97"/>
      <c r="BV98" s="74">
        <f t="shared" si="53"/>
        <v>0</v>
      </c>
      <c r="BW98" s="114"/>
      <c r="BX98" s="21"/>
      <c r="BY98" s="114"/>
      <c r="BZ98" s="21"/>
      <c r="CA98" s="114"/>
      <c r="CB98" s="21"/>
      <c r="CC98" s="119"/>
      <c r="CD98" s="21"/>
      <c r="CE98" s="114"/>
      <c r="CF98" s="21"/>
      <c r="CG98" s="119"/>
      <c r="CH98" s="21"/>
      <c r="CI98" s="114"/>
      <c r="CJ98" s="21"/>
      <c r="CK98" s="119"/>
      <c r="CL98" s="21"/>
      <c r="CM98" s="114"/>
      <c r="CN98" s="21"/>
      <c r="CO98" s="74">
        <f t="shared" si="49"/>
        <v>0</v>
      </c>
      <c r="CP98" s="114"/>
      <c r="CQ98" s="21"/>
      <c r="CR98" s="119"/>
      <c r="CS98" s="97"/>
      <c r="CT98" s="74">
        <f t="shared" si="54"/>
        <v>0</v>
      </c>
      <c r="CU98" s="114"/>
      <c r="CV98" s="21"/>
      <c r="CW98" s="114"/>
      <c r="CX98" s="21"/>
      <c r="CY98" s="114"/>
      <c r="CZ98" s="21"/>
      <c r="DA98" s="131"/>
      <c r="DB98" s="21"/>
      <c r="DC98" s="114"/>
      <c r="DD98" s="21"/>
      <c r="DE98" s="131"/>
      <c r="DF98" s="97"/>
      <c r="DG98" s="74">
        <f t="shared" si="50"/>
        <v>0</v>
      </c>
      <c r="DH98" s="132"/>
      <c r="DI98" s="21"/>
      <c r="DJ98" s="114"/>
      <c r="DK98" s="21"/>
      <c r="DL98" s="119"/>
      <c r="DM98" s="21"/>
      <c r="DN98" s="119"/>
      <c r="DO98" s="97"/>
      <c r="DP98" s="74">
        <f t="shared" si="61"/>
        <v>0</v>
      </c>
      <c r="DQ98" s="114"/>
      <c r="DR98" s="21"/>
      <c r="DS98" s="132"/>
      <c r="DT98" s="21"/>
      <c r="DU98" s="132"/>
      <c r="DV98" s="97"/>
      <c r="DW98" s="74">
        <f>DY98+EA98+EC98</f>
        <v>0</v>
      </c>
      <c r="DX98" s="132"/>
      <c r="DY98" s="21"/>
      <c r="DZ98" s="132"/>
      <c r="EA98" s="21"/>
      <c r="EB98" s="131"/>
      <c r="EC98" s="29"/>
      <c r="ED98" s="121"/>
      <c r="EE98" s="130"/>
      <c r="EF98" s="74">
        <f>EH98+EJ98</f>
        <v>0</v>
      </c>
      <c r="EG98" s="132"/>
      <c r="EH98" s="21"/>
      <c r="EI98" s="132"/>
      <c r="EJ98" s="21"/>
      <c r="EK98" s="107">
        <v>6</v>
      </c>
      <c r="EL98" s="28" t="s">
        <v>27</v>
      </c>
      <c r="EM98" s="107">
        <v>6</v>
      </c>
      <c r="EN98" s="55" t="s">
        <v>27</v>
      </c>
      <c r="EO98" s="74">
        <f t="shared" si="52"/>
        <v>0</v>
      </c>
      <c r="EP98" s="29"/>
      <c r="EQ98" s="21"/>
      <c r="ER98" s="131"/>
      <c r="ES98" s="104"/>
    </row>
    <row r="99" spans="1:149" ht="15" customHeight="1" x14ac:dyDescent="0.35">
      <c r="A99" s="144">
        <f t="shared" si="23"/>
        <v>91</v>
      </c>
      <c r="B99" s="145">
        <v>3063</v>
      </c>
      <c r="C99" s="146" t="s">
        <v>30</v>
      </c>
      <c r="D99" s="147">
        <v>2003</v>
      </c>
      <c r="E99" s="148">
        <f t="shared" si="48"/>
        <v>0</v>
      </c>
      <c r="F99" s="154">
        <f>H99+J99+L99</f>
        <v>0</v>
      </c>
      <c r="G99" s="16"/>
      <c r="H99" s="17"/>
      <c r="I99" s="18"/>
      <c r="J99" s="17"/>
      <c r="K99" s="17"/>
      <c r="L99" s="19"/>
      <c r="M99" s="154">
        <f t="shared" si="56"/>
        <v>0</v>
      </c>
      <c r="N99" s="16"/>
      <c r="O99" s="17"/>
      <c r="P99" s="18"/>
      <c r="Q99" s="17"/>
      <c r="R99" s="17"/>
      <c r="S99" s="19"/>
      <c r="T99" s="154">
        <f>V99+X99+Z99</f>
        <v>0</v>
      </c>
      <c r="U99" s="16"/>
      <c r="V99" s="17"/>
      <c r="W99" s="18"/>
      <c r="X99" s="17"/>
      <c r="Y99" s="18"/>
      <c r="Z99" s="19"/>
      <c r="AA99" s="149">
        <f t="shared" si="42"/>
        <v>0</v>
      </c>
      <c r="AB99" s="20"/>
      <c r="AC99" s="21"/>
      <c r="AD99" s="29"/>
      <c r="AE99" s="21"/>
      <c r="AF99" s="29"/>
      <c r="AG99" s="21"/>
      <c r="AH99" s="138"/>
      <c r="AI99" s="26"/>
      <c r="AJ99" s="138"/>
      <c r="AK99" s="26"/>
      <c r="AL99" s="138"/>
      <c r="AM99" s="27"/>
      <c r="AN99" s="149">
        <f>AP99+AR99+AV99</f>
        <v>0</v>
      </c>
      <c r="AO99" s="118"/>
      <c r="AP99" s="26"/>
      <c r="AQ99" s="138"/>
      <c r="AR99" s="26"/>
      <c r="AS99" s="28">
        <v>7</v>
      </c>
      <c r="AT99" s="22" t="s">
        <v>27</v>
      </c>
      <c r="AU99" s="138"/>
      <c r="AV99" s="27"/>
      <c r="AW99" s="155">
        <f>AY99+BA99+BC99+BE99</f>
        <v>0</v>
      </c>
      <c r="AX99" s="110"/>
      <c r="AY99" s="111"/>
      <c r="AZ99" s="110"/>
      <c r="BA99" s="111"/>
      <c r="BB99" s="91"/>
      <c r="BC99" s="92"/>
      <c r="BD99" s="110"/>
      <c r="BE99" s="112"/>
      <c r="BF99" s="152">
        <f>BH99+BJ99+BL99+BP99</f>
        <v>0</v>
      </c>
      <c r="BG99" s="138"/>
      <c r="BH99" s="26"/>
      <c r="BI99" s="138"/>
      <c r="BJ99" s="26"/>
      <c r="BK99" s="138"/>
      <c r="BL99" s="26"/>
      <c r="BM99" s="28">
        <v>9</v>
      </c>
      <c r="BN99" s="55" t="s">
        <v>27</v>
      </c>
      <c r="BO99" s="138"/>
      <c r="BP99" s="53"/>
      <c r="BQ99" s="152">
        <f t="shared" ref="BQ99:BQ111" si="62">BS99+BU99</f>
        <v>0</v>
      </c>
      <c r="BR99" s="114"/>
      <c r="BS99" s="21"/>
      <c r="BT99" s="114"/>
      <c r="BU99" s="97"/>
      <c r="BV99" s="152">
        <f t="shared" si="53"/>
        <v>0</v>
      </c>
      <c r="BW99" s="132"/>
      <c r="BX99" s="21"/>
      <c r="BY99" s="132"/>
      <c r="BZ99" s="21"/>
      <c r="CA99" s="114"/>
      <c r="CB99" s="21"/>
      <c r="CC99" s="119"/>
      <c r="CD99" s="21"/>
      <c r="CE99" s="114"/>
      <c r="CF99" s="21"/>
      <c r="CG99" s="131"/>
      <c r="CH99" s="21"/>
      <c r="CI99" s="114"/>
      <c r="CJ99" s="21"/>
      <c r="CK99" s="119"/>
      <c r="CL99" s="21"/>
      <c r="CM99" s="132"/>
      <c r="CN99" s="21"/>
      <c r="CO99" s="152">
        <f t="shared" si="49"/>
        <v>0</v>
      </c>
      <c r="CP99" s="114"/>
      <c r="CQ99" s="21"/>
      <c r="CR99" s="119"/>
      <c r="CS99" s="97"/>
      <c r="CT99" s="152">
        <f t="shared" si="54"/>
        <v>0</v>
      </c>
      <c r="CU99" s="114"/>
      <c r="CV99" s="21"/>
      <c r="CW99" s="114"/>
      <c r="CX99" s="21"/>
      <c r="CY99" s="114"/>
      <c r="CZ99" s="21"/>
      <c r="DA99" s="119"/>
      <c r="DB99" s="21"/>
      <c r="DC99" s="114"/>
      <c r="DD99" s="21"/>
      <c r="DE99" s="119"/>
      <c r="DF99" s="97"/>
      <c r="DG99" s="152">
        <f t="shared" si="50"/>
        <v>0</v>
      </c>
      <c r="DH99" s="114"/>
      <c r="DI99" s="21"/>
      <c r="DJ99" s="114"/>
      <c r="DK99" s="21"/>
      <c r="DL99" s="119"/>
      <c r="DM99" s="21"/>
      <c r="DN99" s="119"/>
      <c r="DO99" s="97"/>
      <c r="DP99" s="152">
        <f t="shared" si="61"/>
        <v>0</v>
      </c>
      <c r="DQ99" s="114"/>
      <c r="DR99" s="21"/>
      <c r="DS99" s="132"/>
      <c r="DT99" s="21"/>
      <c r="DU99" s="132"/>
      <c r="DV99" s="97"/>
      <c r="DW99" s="152">
        <f>DY99+EA99+EC99+EE99</f>
        <v>0</v>
      </c>
      <c r="DX99" s="120"/>
      <c r="DY99" s="21"/>
      <c r="DZ99" s="120"/>
      <c r="EA99" s="21"/>
      <c r="EB99" s="121"/>
      <c r="EC99" s="21"/>
      <c r="ED99" s="121"/>
      <c r="EE99" s="97"/>
      <c r="EF99" s="152">
        <f>EH99+EJ99+EL99+EN99</f>
        <v>0</v>
      </c>
      <c r="EG99" s="132"/>
      <c r="EH99" s="21"/>
      <c r="EI99" s="132"/>
      <c r="EJ99" s="21"/>
      <c r="EK99" s="131"/>
      <c r="EL99" s="21"/>
      <c r="EM99" s="131"/>
      <c r="EN99" s="97"/>
      <c r="EO99" s="152">
        <f t="shared" si="52"/>
        <v>0</v>
      </c>
      <c r="EP99" s="29"/>
      <c r="EQ99" s="21"/>
      <c r="ER99" s="131"/>
      <c r="ES99" s="104"/>
    </row>
    <row r="100" spans="1:149" ht="15" customHeight="1" x14ac:dyDescent="0.35">
      <c r="A100" s="66">
        <f t="shared" si="23"/>
        <v>92</v>
      </c>
      <c r="B100" s="67">
        <v>6745</v>
      </c>
      <c r="C100" s="2" t="s">
        <v>33</v>
      </c>
      <c r="D100" s="68">
        <v>2008</v>
      </c>
      <c r="E100" s="69">
        <f t="shared" si="48"/>
        <v>0</v>
      </c>
      <c r="F100" s="70">
        <f>H100+J100+L100</f>
        <v>0</v>
      </c>
      <c r="G100" s="16"/>
      <c r="H100" s="17"/>
      <c r="I100" s="18"/>
      <c r="J100" s="17"/>
      <c r="K100" s="17"/>
      <c r="L100" s="19"/>
      <c r="M100" s="70">
        <f t="shared" si="56"/>
        <v>0</v>
      </c>
      <c r="N100" s="16"/>
      <c r="O100" s="17"/>
      <c r="P100" s="18"/>
      <c r="Q100" s="17"/>
      <c r="R100" s="17"/>
      <c r="S100" s="19"/>
      <c r="T100" s="70">
        <f>V100+X100+Z100</f>
        <v>0</v>
      </c>
      <c r="U100" s="16"/>
      <c r="V100" s="17"/>
      <c r="W100" s="18"/>
      <c r="X100" s="17"/>
      <c r="Y100" s="18"/>
      <c r="Z100" s="19"/>
      <c r="AA100" s="73">
        <f>AC100+AG100+AI100+AK100+AM100</f>
        <v>0</v>
      </c>
      <c r="AB100" s="20"/>
      <c r="AC100" s="21"/>
      <c r="AD100" s="29"/>
      <c r="AE100" s="21"/>
      <c r="AF100" s="29"/>
      <c r="AG100" s="21"/>
      <c r="AH100" s="118"/>
      <c r="AI100" s="26"/>
      <c r="AJ100" s="118"/>
      <c r="AK100" s="26"/>
      <c r="AL100" s="118"/>
      <c r="AM100" s="27"/>
      <c r="AN100" s="73">
        <f t="shared" ref="AN100:AN111" si="63">AP100+AR100+AT100+AV100</f>
        <v>0</v>
      </c>
      <c r="AO100" s="118"/>
      <c r="AP100" s="26"/>
      <c r="AQ100" s="118"/>
      <c r="AR100" s="26"/>
      <c r="AS100" s="118"/>
      <c r="AT100" s="26"/>
      <c r="AU100" s="118"/>
      <c r="AV100" s="27"/>
      <c r="AW100" s="90">
        <f>AY100+BA100+BC100</f>
        <v>0</v>
      </c>
      <c r="AX100" s="110"/>
      <c r="AY100" s="111"/>
      <c r="AZ100" s="110"/>
      <c r="BA100" s="111"/>
      <c r="BB100" s="91"/>
      <c r="BC100" s="153"/>
      <c r="BD100" s="65">
        <v>8</v>
      </c>
      <c r="BE100" s="113" t="s">
        <v>27</v>
      </c>
      <c r="BF100" s="74">
        <f>BH100+BJ100+BL100+BN100+BP100</f>
        <v>0</v>
      </c>
      <c r="BG100" s="138"/>
      <c r="BH100" s="26"/>
      <c r="BI100" s="138"/>
      <c r="BJ100" s="26"/>
      <c r="BK100" s="118"/>
      <c r="BL100" s="26"/>
      <c r="BM100" s="118"/>
      <c r="BN100" s="53"/>
      <c r="BO100" s="118"/>
      <c r="BP100" s="53"/>
      <c r="BQ100" s="74">
        <f t="shared" si="62"/>
        <v>0</v>
      </c>
      <c r="BR100" s="114"/>
      <c r="BS100" s="21"/>
      <c r="BT100" s="114"/>
      <c r="BU100" s="97"/>
      <c r="BV100" s="74">
        <f t="shared" si="53"/>
        <v>0</v>
      </c>
      <c r="BW100" s="114"/>
      <c r="BX100" s="21"/>
      <c r="BY100" s="114"/>
      <c r="BZ100" s="21"/>
      <c r="CA100" s="114"/>
      <c r="CB100" s="21"/>
      <c r="CC100" s="119"/>
      <c r="CD100" s="21"/>
      <c r="CE100" s="114"/>
      <c r="CF100" s="21"/>
      <c r="CG100" s="119"/>
      <c r="CH100" s="21"/>
      <c r="CI100" s="114"/>
      <c r="CJ100" s="21"/>
      <c r="CK100" s="119"/>
      <c r="CL100" s="21"/>
      <c r="CM100" s="114"/>
      <c r="CN100" s="21"/>
      <c r="CO100" s="74">
        <f t="shared" si="49"/>
        <v>0</v>
      </c>
      <c r="CP100" s="114"/>
      <c r="CQ100" s="21"/>
      <c r="CR100" s="119"/>
      <c r="CS100" s="97"/>
      <c r="CT100" s="74">
        <f t="shared" si="54"/>
        <v>0</v>
      </c>
      <c r="CU100" s="132"/>
      <c r="CV100" s="21"/>
      <c r="CW100" s="114"/>
      <c r="CX100" s="21"/>
      <c r="CY100" s="114"/>
      <c r="CZ100" s="21"/>
      <c r="DA100" s="131"/>
      <c r="DB100" s="21"/>
      <c r="DC100" s="114"/>
      <c r="DD100" s="21"/>
      <c r="DE100" s="119"/>
      <c r="DF100" s="97"/>
      <c r="DG100" s="74">
        <f t="shared" si="50"/>
        <v>0</v>
      </c>
      <c r="DH100" s="114"/>
      <c r="DI100" s="21"/>
      <c r="DJ100" s="114"/>
      <c r="DK100" s="21"/>
      <c r="DL100" s="119"/>
      <c r="DM100" s="21"/>
      <c r="DN100" s="119"/>
      <c r="DO100" s="97"/>
      <c r="DP100" s="74">
        <f t="shared" si="61"/>
        <v>0</v>
      </c>
      <c r="DQ100" s="114"/>
      <c r="DR100" s="21"/>
      <c r="DS100" s="132"/>
      <c r="DT100" s="21"/>
      <c r="DU100" s="132"/>
      <c r="DV100" s="97"/>
      <c r="DW100" s="74">
        <f>DY100+EA100+EC100</f>
        <v>0</v>
      </c>
      <c r="DX100" s="120"/>
      <c r="DY100" s="21"/>
      <c r="DZ100" s="120"/>
      <c r="EA100" s="21"/>
      <c r="EB100" s="121"/>
      <c r="EC100" s="21"/>
      <c r="ED100" s="107">
        <v>8</v>
      </c>
      <c r="EE100" s="140" t="s">
        <v>27</v>
      </c>
      <c r="EF100" s="74">
        <f>EH100+EJ100+EL100+EN100</f>
        <v>0</v>
      </c>
      <c r="EG100" s="132"/>
      <c r="EH100" s="21"/>
      <c r="EI100" s="132"/>
      <c r="EJ100" s="21"/>
      <c r="EK100" s="131"/>
      <c r="EL100" s="21"/>
      <c r="EM100" s="131"/>
      <c r="EN100" s="97"/>
      <c r="EO100" s="74">
        <f t="shared" si="52"/>
        <v>0</v>
      </c>
      <c r="EP100" s="29"/>
      <c r="EQ100" s="21"/>
      <c r="ER100" s="131"/>
      <c r="ES100" s="104"/>
    </row>
    <row r="101" spans="1:149" ht="15" customHeight="1" x14ac:dyDescent="0.35">
      <c r="A101" s="144">
        <f t="shared" si="23"/>
        <v>93</v>
      </c>
      <c r="B101" s="145">
        <v>279</v>
      </c>
      <c r="C101" s="146" t="s">
        <v>94</v>
      </c>
      <c r="D101" s="147">
        <v>1997</v>
      </c>
      <c r="E101" s="148">
        <f t="shared" si="48"/>
        <v>0</v>
      </c>
      <c r="F101" s="154">
        <f>H101+J101+L101</f>
        <v>0</v>
      </c>
      <c r="G101" s="16"/>
      <c r="H101" s="17"/>
      <c r="I101" s="18"/>
      <c r="J101" s="17"/>
      <c r="K101" s="17"/>
      <c r="L101" s="19"/>
      <c r="M101" s="154">
        <f t="shared" si="56"/>
        <v>0</v>
      </c>
      <c r="N101" s="16"/>
      <c r="O101" s="17"/>
      <c r="P101" s="18"/>
      <c r="Q101" s="17"/>
      <c r="R101" s="17"/>
      <c r="S101" s="19"/>
      <c r="T101" s="154">
        <f>V101+X101+Z101</f>
        <v>0</v>
      </c>
      <c r="U101" s="16"/>
      <c r="V101" s="17"/>
      <c r="W101" s="18"/>
      <c r="X101" s="17"/>
      <c r="Y101" s="18"/>
      <c r="Z101" s="19"/>
      <c r="AA101" s="149">
        <f>AC101+AE101+AG101+AK101</f>
        <v>0</v>
      </c>
      <c r="AB101" s="20"/>
      <c r="AC101" s="21"/>
      <c r="AD101" s="29"/>
      <c r="AE101" s="21"/>
      <c r="AF101" s="29"/>
      <c r="AG101" s="21"/>
      <c r="AH101" s="28">
        <v>8</v>
      </c>
      <c r="AI101" s="22" t="s">
        <v>27</v>
      </c>
      <c r="AJ101" s="118"/>
      <c r="AK101" s="26"/>
      <c r="AL101" s="28">
        <v>7</v>
      </c>
      <c r="AM101" s="34" t="s">
        <v>27</v>
      </c>
      <c r="AN101" s="149">
        <f t="shared" si="63"/>
        <v>0</v>
      </c>
      <c r="AO101" s="118"/>
      <c r="AP101" s="26"/>
      <c r="AQ101" s="118"/>
      <c r="AR101" s="26"/>
      <c r="AS101" s="118"/>
      <c r="AT101" s="26"/>
      <c r="AU101" s="118"/>
      <c r="AV101" s="27"/>
      <c r="AW101" s="155">
        <f>AY101+BA101+BC101+BE101</f>
        <v>0</v>
      </c>
      <c r="AX101" s="110"/>
      <c r="AY101" s="111"/>
      <c r="AZ101" s="110"/>
      <c r="BA101" s="111"/>
      <c r="BB101" s="91"/>
      <c r="BC101" s="92"/>
      <c r="BD101" s="110"/>
      <c r="BE101" s="112"/>
      <c r="BF101" s="152">
        <f>BH101+BJ101+BL101+BN101+BP101</f>
        <v>0</v>
      </c>
      <c r="BG101" s="118"/>
      <c r="BH101" s="26"/>
      <c r="BI101" s="138"/>
      <c r="BJ101" s="26"/>
      <c r="BK101" s="118"/>
      <c r="BL101" s="26"/>
      <c r="BM101" s="138"/>
      <c r="BN101" s="53"/>
      <c r="BO101" s="118"/>
      <c r="BP101" s="53"/>
      <c r="BQ101" s="152">
        <f t="shared" si="62"/>
        <v>0</v>
      </c>
      <c r="BR101" s="114"/>
      <c r="BS101" s="21"/>
      <c r="BT101" s="114"/>
      <c r="BU101" s="97"/>
      <c r="BV101" s="152">
        <f t="shared" si="53"/>
        <v>0</v>
      </c>
      <c r="BW101" s="114"/>
      <c r="BX101" s="21"/>
      <c r="BY101" s="114"/>
      <c r="BZ101" s="21"/>
      <c r="CA101" s="114"/>
      <c r="CB101" s="21"/>
      <c r="CC101" s="119"/>
      <c r="CD101" s="21"/>
      <c r="CE101" s="114"/>
      <c r="CF101" s="21"/>
      <c r="CG101" s="119"/>
      <c r="CH101" s="21"/>
      <c r="CI101" s="114"/>
      <c r="CJ101" s="21"/>
      <c r="CK101" s="119"/>
      <c r="CL101" s="21"/>
      <c r="CM101" s="114"/>
      <c r="CN101" s="21"/>
      <c r="CO101" s="152">
        <f t="shared" si="49"/>
        <v>0</v>
      </c>
      <c r="CP101" s="114"/>
      <c r="CQ101" s="21"/>
      <c r="CR101" s="119"/>
      <c r="CS101" s="97"/>
      <c r="CT101" s="152">
        <f t="shared" si="54"/>
        <v>0</v>
      </c>
      <c r="CU101" s="114"/>
      <c r="CV101" s="21"/>
      <c r="CW101" s="114"/>
      <c r="CX101" s="21"/>
      <c r="CY101" s="114"/>
      <c r="CZ101" s="21"/>
      <c r="DA101" s="131"/>
      <c r="DB101" s="29"/>
      <c r="DC101" s="132"/>
      <c r="DD101" s="21"/>
      <c r="DE101" s="119"/>
      <c r="DF101" s="97"/>
      <c r="DG101" s="152">
        <f t="shared" si="50"/>
        <v>0</v>
      </c>
      <c r="DH101" s="114"/>
      <c r="DI101" s="21"/>
      <c r="DJ101" s="114"/>
      <c r="DK101" s="21"/>
      <c r="DL101" s="119"/>
      <c r="DM101" s="21"/>
      <c r="DN101" s="119"/>
      <c r="DO101" s="97"/>
      <c r="DP101" s="152">
        <f t="shared" si="61"/>
        <v>0</v>
      </c>
      <c r="DQ101" s="114"/>
      <c r="DR101" s="21"/>
      <c r="DS101" s="132"/>
      <c r="DT101" s="21"/>
      <c r="DU101" s="132"/>
      <c r="DV101" s="97"/>
      <c r="DW101" s="152">
        <f>DY101+EA101+EC101+EE101</f>
        <v>0</v>
      </c>
      <c r="DX101" s="120"/>
      <c r="DY101" s="21"/>
      <c r="DZ101" s="120"/>
      <c r="EA101" s="21"/>
      <c r="EB101" s="131"/>
      <c r="EC101" s="21"/>
      <c r="ED101" s="121"/>
      <c r="EE101" s="97"/>
      <c r="EF101" s="152">
        <f>EH101+EJ101+EL101+EN101</f>
        <v>0</v>
      </c>
      <c r="EG101" s="132"/>
      <c r="EH101" s="21"/>
      <c r="EI101" s="132"/>
      <c r="EJ101" s="21"/>
      <c r="EK101" s="131"/>
      <c r="EL101" s="21"/>
      <c r="EM101" s="131"/>
      <c r="EN101" s="97"/>
      <c r="EO101" s="152">
        <f t="shared" si="52"/>
        <v>0</v>
      </c>
      <c r="EP101" s="29"/>
      <c r="EQ101" s="21"/>
      <c r="ER101" s="20"/>
      <c r="ES101" s="104"/>
    </row>
    <row r="102" spans="1:149" ht="15" customHeight="1" x14ac:dyDescent="0.35">
      <c r="A102" s="66">
        <f t="shared" si="23"/>
        <v>94</v>
      </c>
      <c r="B102" s="67">
        <v>7128</v>
      </c>
      <c r="C102" s="2" t="s">
        <v>141</v>
      </c>
      <c r="D102" s="68">
        <v>2010</v>
      </c>
      <c r="E102" s="69">
        <f t="shared" si="48"/>
        <v>0</v>
      </c>
      <c r="F102" s="70">
        <f>H102</f>
        <v>0</v>
      </c>
      <c r="G102" s="16"/>
      <c r="H102" s="17"/>
      <c r="I102" s="18"/>
      <c r="J102" s="17"/>
      <c r="K102" s="17"/>
      <c r="L102" s="19"/>
      <c r="M102" s="70">
        <f t="shared" si="56"/>
        <v>0</v>
      </c>
      <c r="N102" s="16"/>
      <c r="O102" s="17"/>
      <c r="P102" s="18"/>
      <c r="Q102" s="17"/>
      <c r="R102" s="17"/>
      <c r="S102" s="19"/>
      <c r="T102" s="70">
        <f>X102</f>
        <v>0</v>
      </c>
      <c r="U102" s="16"/>
      <c r="V102" s="17"/>
      <c r="W102" s="18"/>
      <c r="X102" s="17"/>
      <c r="Y102" s="18"/>
      <c r="Z102" s="19"/>
      <c r="AA102" s="73">
        <f>AC102+AE102+AG102+AI102+AK102+AM102</f>
        <v>0</v>
      </c>
      <c r="AB102" s="20"/>
      <c r="AC102" s="21"/>
      <c r="AD102" s="29"/>
      <c r="AE102" s="21"/>
      <c r="AF102" s="29"/>
      <c r="AG102" s="21"/>
      <c r="AH102" s="118"/>
      <c r="AI102" s="26"/>
      <c r="AJ102" s="118"/>
      <c r="AK102" s="26"/>
      <c r="AL102" s="118"/>
      <c r="AM102" s="27"/>
      <c r="AN102" s="73">
        <f t="shared" si="63"/>
        <v>0</v>
      </c>
      <c r="AO102" s="138"/>
      <c r="AP102" s="26"/>
      <c r="AQ102" s="138"/>
      <c r="AR102" s="26"/>
      <c r="AS102" s="118"/>
      <c r="AT102" s="26"/>
      <c r="AU102" s="138"/>
      <c r="AV102" s="27"/>
      <c r="AW102" s="90">
        <f>BA102+BC102+BE102</f>
        <v>0</v>
      </c>
      <c r="AX102" s="91"/>
      <c r="AY102" s="92"/>
      <c r="AZ102" s="91"/>
      <c r="BA102" s="92"/>
      <c r="BB102" s="91"/>
      <c r="BC102" s="92"/>
      <c r="BD102" s="91"/>
      <c r="BE102" s="105"/>
      <c r="BF102" s="74">
        <f>BH102+BJ102+BL102+BN102+BP102</f>
        <v>0</v>
      </c>
      <c r="BG102" s="132"/>
      <c r="BH102" s="21"/>
      <c r="BI102" s="132"/>
      <c r="BJ102" s="21"/>
      <c r="BK102" s="118"/>
      <c r="BL102" s="26"/>
      <c r="BM102" s="118"/>
      <c r="BN102" s="53"/>
      <c r="BO102" s="118"/>
      <c r="BP102" s="53"/>
      <c r="BQ102" s="74">
        <f t="shared" si="62"/>
        <v>0</v>
      </c>
      <c r="BR102" s="114"/>
      <c r="BS102" s="21"/>
      <c r="BT102" s="114"/>
      <c r="BU102" s="97"/>
      <c r="BV102" s="74">
        <f t="shared" si="53"/>
        <v>0</v>
      </c>
      <c r="BW102" s="114"/>
      <c r="BX102" s="21"/>
      <c r="BY102" s="132"/>
      <c r="BZ102" s="21"/>
      <c r="CA102" s="114"/>
      <c r="CB102" s="21"/>
      <c r="CC102" s="119"/>
      <c r="CD102" s="21"/>
      <c r="CE102" s="114"/>
      <c r="CF102" s="21"/>
      <c r="CG102" s="131"/>
      <c r="CH102" s="21"/>
      <c r="CI102" s="114"/>
      <c r="CJ102" s="21"/>
      <c r="CK102" s="119"/>
      <c r="CL102" s="21"/>
      <c r="CM102" s="114"/>
      <c r="CN102" s="21"/>
      <c r="CO102" s="74">
        <f t="shared" si="49"/>
        <v>0</v>
      </c>
      <c r="CP102" s="132"/>
      <c r="CQ102" s="21"/>
      <c r="CR102" s="119"/>
      <c r="CS102" s="97"/>
      <c r="CT102" s="74">
        <f t="shared" si="54"/>
        <v>0</v>
      </c>
      <c r="CU102" s="114"/>
      <c r="CV102" s="21"/>
      <c r="CW102" s="114"/>
      <c r="CX102" s="21"/>
      <c r="CY102" s="114"/>
      <c r="CZ102" s="21"/>
      <c r="DA102" s="119"/>
      <c r="DB102" s="21"/>
      <c r="DC102" s="114"/>
      <c r="DD102" s="21"/>
      <c r="DE102" s="119"/>
      <c r="DF102" s="97"/>
      <c r="DG102" s="74">
        <f t="shared" si="50"/>
        <v>0</v>
      </c>
      <c r="DH102" s="114"/>
      <c r="DI102" s="21"/>
      <c r="DJ102" s="114"/>
      <c r="DK102" s="21"/>
      <c r="DL102" s="119"/>
      <c r="DM102" s="21"/>
      <c r="DN102" s="131"/>
      <c r="DO102" s="97"/>
      <c r="DP102" s="74">
        <f>DR102+DT102</f>
        <v>0</v>
      </c>
      <c r="DQ102" s="114"/>
      <c r="DR102" s="21"/>
      <c r="DS102" s="132"/>
      <c r="DT102" s="21"/>
      <c r="DU102" s="28">
        <v>5</v>
      </c>
      <c r="DV102" s="55" t="s">
        <v>27</v>
      </c>
      <c r="DW102" s="74">
        <f>DY102+EA102+EC102+EE102</f>
        <v>0</v>
      </c>
      <c r="DX102" s="120"/>
      <c r="DY102" s="21"/>
      <c r="DZ102" s="120"/>
      <c r="EA102" s="21"/>
      <c r="EB102" s="131"/>
      <c r="EC102" s="21"/>
      <c r="ED102" s="121"/>
      <c r="EE102" s="97"/>
      <c r="EF102" s="74">
        <f>EH102+EJ102+EL102+EN102</f>
        <v>0</v>
      </c>
      <c r="EG102" s="132"/>
      <c r="EH102" s="21"/>
      <c r="EI102" s="132"/>
      <c r="EJ102" s="21"/>
      <c r="EK102" s="131"/>
      <c r="EL102" s="21"/>
      <c r="EM102" s="131"/>
      <c r="EN102" s="97"/>
      <c r="EO102" s="74">
        <f t="shared" si="52"/>
        <v>0</v>
      </c>
      <c r="EP102" s="29"/>
      <c r="EQ102" s="21"/>
      <c r="ER102" s="131"/>
      <c r="ES102" s="104"/>
    </row>
    <row r="103" spans="1:149" ht="15" customHeight="1" x14ac:dyDescent="0.35">
      <c r="A103" s="144">
        <f t="shared" si="23"/>
        <v>95</v>
      </c>
      <c r="B103" s="145">
        <v>4506</v>
      </c>
      <c r="C103" s="146" t="s">
        <v>153</v>
      </c>
      <c r="D103" s="147">
        <v>2004</v>
      </c>
      <c r="E103" s="148">
        <f t="shared" si="48"/>
        <v>0</v>
      </c>
      <c r="F103" s="154">
        <f>H103</f>
        <v>0</v>
      </c>
      <c r="G103" s="16"/>
      <c r="H103" s="17"/>
      <c r="I103" s="18"/>
      <c r="J103" s="17"/>
      <c r="K103" s="17"/>
      <c r="L103" s="19"/>
      <c r="M103" s="154">
        <f t="shared" si="56"/>
        <v>0</v>
      </c>
      <c r="N103" s="16"/>
      <c r="O103" s="17"/>
      <c r="P103" s="18"/>
      <c r="Q103" s="17"/>
      <c r="R103" s="17"/>
      <c r="S103" s="19"/>
      <c r="T103" s="154">
        <f>X103</f>
        <v>0</v>
      </c>
      <c r="U103" s="16"/>
      <c r="V103" s="17"/>
      <c r="W103" s="18"/>
      <c r="X103" s="17"/>
      <c r="Y103" s="18"/>
      <c r="Z103" s="19"/>
      <c r="AA103" s="149">
        <f>AC103+AE103+AG103+AI103+AK103+AM103</f>
        <v>0</v>
      </c>
      <c r="AB103" s="20"/>
      <c r="AC103" s="21"/>
      <c r="AD103" s="29"/>
      <c r="AE103" s="21"/>
      <c r="AF103" s="29"/>
      <c r="AG103" s="21"/>
      <c r="AH103" s="118"/>
      <c r="AI103" s="26"/>
      <c r="AJ103" s="118"/>
      <c r="AK103" s="26"/>
      <c r="AL103" s="118"/>
      <c r="AM103" s="27"/>
      <c r="AN103" s="149">
        <f t="shared" si="63"/>
        <v>0</v>
      </c>
      <c r="AO103" s="118"/>
      <c r="AP103" s="26"/>
      <c r="AQ103" s="118"/>
      <c r="AR103" s="26"/>
      <c r="AS103" s="118"/>
      <c r="AT103" s="26"/>
      <c r="AU103" s="118"/>
      <c r="AV103" s="27"/>
      <c r="AW103" s="155">
        <f>BA103+BC103+BE103</f>
        <v>0</v>
      </c>
      <c r="AX103" s="91"/>
      <c r="AY103" s="92"/>
      <c r="AZ103" s="91"/>
      <c r="BA103" s="92"/>
      <c r="BB103" s="91"/>
      <c r="BC103" s="92"/>
      <c r="BD103" s="91"/>
      <c r="BE103" s="105"/>
      <c r="BF103" s="152">
        <f>BH103+BJ103+BL103+BN103+BP103</f>
        <v>0</v>
      </c>
      <c r="BG103" s="118"/>
      <c r="BH103" s="21"/>
      <c r="BI103" s="132"/>
      <c r="BJ103" s="21"/>
      <c r="BK103" s="118"/>
      <c r="BL103" s="26"/>
      <c r="BM103" s="138"/>
      <c r="BN103" s="53"/>
      <c r="BO103" s="118"/>
      <c r="BP103" s="53"/>
      <c r="BQ103" s="152">
        <f t="shared" si="62"/>
        <v>0</v>
      </c>
      <c r="BR103" s="114"/>
      <c r="BS103" s="21"/>
      <c r="BT103" s="114"/>
      <c r="BU103" s="97"/>
      <c r="BV103" s="152">
        <f t="shared" si="53"/>
        <v>0</v>
      </c>
      <c r="BW103" s="114"/>
      <c r="BX103" s="21"/>
      <c r="BY103" s="114"/>
      <c r="BZ103" s="21"/>
      <c r="CA103" s="114"/>
      <c r="CB103" s="21"/>
      <c r="CC103" s="119"/>
      <c r="CD103" s="21"/>
      <c r="CE103" s="114"/>
      <c r="CF103" s="21"/>
      <c r="CG103" s="119"/>
      <c r="CH103" s="21"/>
      <c r="CI103" s="114"/>
      <c r="CJ103" s="21"/>
      <c r="CK103" s="119"/>
      <c r="CL103" s="21"/>
      <c r="CM103" s="114"/>
      <c r="CN103" s="21"/>
      <c r="CO103" s="152">
        <f t="shared" si="49"/>
        <v>0</v>
      </c>
      <c r="CP103" s="114"/>
      <c r="CQ103" s="21"/>
      <c r="CR103" s="119"/>
      <c r="CS103" s="97"/>
      <c r="CT103" s="152">
        <f t="shared" si="54"/>
        <v>0</v>
      </c>
      <c r="CU103" s="132"/>
      <c r="CV103" s="21"/>
      <c r="CW103" s="114"/>
      <c r="CX103" s="21"/>
      <c r="CY103" s="114"/>
      <c r="CZ103" s="21"/>
      <c r="DA103" s="131"/>
      <c r="DB103" s="21"/>
      <c r="DC103" s="114"/>
      <c r="DD103" s="21"/>
      <c r="DE103" s="119"/>
      <c r="DF103" s="97"/>
      <c r="DG103" s="152">
        <f t="shared" si="50"/>
        <v>0</v>
      </c>
      <c r="DH103" s="114"/>
      <c r="DI103" s="21"/>
      <c r="DJ103" s="114"/>
      <c r="DK103" s="21"/>
      <c r="DL103" s="119"/>
      <c r="DM103" s="21"/>
      <c r="DN103" s="119"/>
      <c r="DO103" s="97"/>
      <c r="DP103" s="152">
        <f>DR103+DT103+DV103</f>
        <v>0</v>
      </c>
      <c r="DQ103" s="114"/>
      <c r="DR103" s="21"/>
      <c r="DS103" s="132"/>
      <c r="DT103" s="21"/>
      <c r="DU103" s="132"/>
      <c r="DV103" s="97"/>
      <c r="DW103" s="152">
        <f>DY103+EA103+EC103</f>
        <v>0</v>
      </c>
      <c r="DX103" s="120"/>
      <c r="DY103" s="21"/>
      <c r="DZ103" s="120"/>
      <c r="EA103" s="21"/>
      <c r="EB103" s="121"/>
      <c r="EC103" s="29"/>
      <c r="ED103" s="131"/>
      <c r="EE103" s="130"/>
      <c r="EF103" s="152">
        <f>EH103+EJ103</f>
        <v>0</v>
      </c>
      <c r="EG103" s="132"/>
      <c r="EH103" s="21"/>
      <c r="EI103" s="132"/>
      <c r="EJ103" s="21"/>
      <c r="EK103" s="107">
        <v>6</v>
      </c>
      <c r="EL103" s="28" t="s">
        <v>27</v>
      </c>
      <c r="EM103" s="107">
        <v>6</v>
      </c>
      <c r="EN103" s="55" t="s">
        <v>27</v>
      </c>
      <c r="EO103" s="152">
        <f t="shared" si="52"/>
        <v>0</v>
      </c>
      <c r="EP103" s="29"/>
      <c r="EQ103" s="21"/>
      <c r="ER103" s="131"/>
      <c r="ES103" s="104"/>
    </row>
    <row r="104" spans="1:149" ht="15" customHeight="1" x14ac:dyDescent="0.35">
      <c r="A104" s="66">
        <f t="shared" si="23"/>
        <v>96</v>
      </c>
      <c r="B104" s="67">
        <v>974</v>
      </c>
      <c r="C104" s="2" t="s">
        <v>39</v>
      </c>
      <c r="D104" s="68">
        <v>1998</v>
      </c>
      <c r="E104" s="69">
        <f t="shared" si="48"/>
        <v>0</v>
      </c>
      <c r="F104" s="70">
        <f>H104+J104+L104</f>
        <v>0</v>
      </c>
      <c r="G104" s="16"/>
      <c r="H104" s="17"/>
      <c r="I104" s="18"/>
      <c r="J104" s="17"/>
      <c r="K104" s="17"/>
      <c r="L104" s="19"/>
      <c r="M104" s="70">
        <f t="shared" si="56"/>
        <v>0</v>
      </c>
      <c r="N104" s="16"/>
      <c r="O104" s="17"/>
      <c r="P104" s="18"/>
      <c r="Q104" s="17"/>
      <c r="R104" s="17"/>
      <c r="S104" s="19"/>
      <c r="T104" s="70">
        <f>V104+X104+Z104</f>
        <v>0</v>
      </c>
      <c r="U104" s="16"/>
      <c r="V104" s="17"/>
      <c r="W104" s="18"/>
      <c r="X104" s="17"/>
      <c r="Y104" s="18"/>
      <c r="Z104" s="19"/>
      <c r="AA104" s="73">
        <f>AC104+AE104+AG104+AI104+AK104+AM104</f>
        <v>0</v>
      </c>
      <c r="AB104" s="20"/>
      <c r="AC104" s="21"/>
      <c r="AD104" s="29"/>
      <c r="AE104" s="21"/>
      <c r="AF104" s="29"/>
      <c r="AG104" s="21"/>
      <c r="AH104" s="138"/>
      <c r="AI104" s="26"/>
      <c r="AJ104" s="138"/>
      <c r="AK104" s="26"/>
      <c r="AL104" s="122"/>
      <c r="AM104" s="27"/>
      <c r="AN104" s="73">
        <f t="shared" si="63"/>
        <v>0</v>
      </c>
      <c r="AO104" s="122"/>
      <c r="AP104" s="26"/>
      <c r="AQ104" s="122"/>
      <c r="AR104" s="26"/>
      <c r="AS104" s="138"/>
      <c r="AT104" s="26"/>
      <c r="AU104" s="138"/>
      <c r="AV104" s="27"/>
      <c r="AW104" s="90">
        <f>AY104+BA104+BC104+BE104</f>
        <v>0</v>
      </c>
      <c r="AX104" s="110"/>
      <c r="AY104" s="111"/>
      <c r="AZ104" s="110"/>
      <c r="BA104" s="111"/>
      <c r="BB104" s="110"/>
      <c r="BC104" s="111"/>
      <c r="BD104" s="141"/>
      <c r="BE104" s="142"/>
      <c r="BF104" s="74">
        <f>BH104+BJ104+BL104+BN104</f>
        <v>0</v>
      </c>
      <c r="BG104" s="138"/>
      <c r="BH104" s="26"/>
      <c r="BI104" s="132"/>
      <c r="BJ104" s="21"/>
      <c r="BK104" s="138"/>
      <c r="BL104" s="26"/>
      <c r="BM104" s="122"/>
      <c r="BN104" s="53"/>
      <c r="BO104" s="28">
        <v>8</v>
      </c>
      <c r="BP104" s="55" t="s">
        <v>27</v>
      </c>
      <c r="BQ104" s="74">
        <f t="shared" si="62"/>
        <v>0</v>
      </c>
      <c r="BR104" s="120"/>
      <c r="BS104" s="21"/>
      <c r="BT104" s="120"/>
      <c r="BU104" s="97"/>
      <c r="BV104" s="74">
        <f t="shared" si="53"/>
        <v>0</v>
      </c>
      <c r="BW104" s="120"/>
      <c r="BX104" s="21"/>
      <c r="BY104" s="120"/>
      <c r="BZ104" s="21"/>
      <c r="CA104" s="120"/>
      <c r="CB104" s="21"/>
      <c r="CC104" s="121"/>
      <c r="CD104" s="21"/>
      <c r="CE104" s="120"/>
      <c r="CF104" s="21"/>
      <c r="CG104" s="131"/>
      <c r="CH104" s="29"/>
      <c r="CI104" s="120"/>
      <c r="CJ104" s="21"/>
      <c r="CK104" s="121"/>
      <c r="CL104" s="21"/>
      <c r="CM104" s="120"/>
      <c r="CN104" s="21"/>
      <c r="CO104" s="74">
        <f t="shared" si="49"/>
        <v>0</v>
      </c>
      <c r="CP104" s="132"/>
      <c r="CQ104" s="21"/>
      <c r="CR104" s="121"/>
      <c r="CS104" s="97"/>
      <c r="CT104" s="74">
        <f t="shared" si="54"/>
        <v>0</v>
      </c>
      <c r="CU104" s="120"/>
      <c r="CV104" s="21"/>
      <c r="CW104" s="120"/>
      <c r="CX104" s="21"/>
      <c r="CY104" s="120"/>
      <c r="CZ104" s="21"/>
      <c r="DA104" s="121"/>
      <c r="DB104" s="21"/>
      <c r="DC104" s="120"/>
      <c r="DD104" s="21"/>
      <c r="DE104" s="121"/>
      <c r="DF104" s="97"/>
      <c r="DG104" s="74">
        <f t="shared" si="50"/>
        <v>0</v>
      </c>
      <c r="DH104" s="120"/>
      <c r="DI104" s="21"/>
      <c r="DJ104" s="120"/>
      <c r="DK104" s="21"/>
      <c r="DL104" s="121"/>
      <c r="DM104" s="21"/>
      <c r="DN104" s="121"/>
      <c r="DO104" s="97"/>
      <c r="DP104" s="74">
        <f>DR104+DT104+DV104</f>
        <v>0</v>
      </c>
      <c r="DQ104" s="120"/>
      <c r="DR104" s="21"/>
      <c r="DS104" s="132"/>
      <c r="DT104" s="21"/>
      <c r="DU104" s="132"/>
      <c r="DV104" s="97"/>
      <c r="DW104" s="74">
        <f>DY104+EA104+EC104+EE104</f>
        <v>0</v>
      </c>
      <c r="DX104" s="132"/>
      <c r="DY104" s="21"/>
      <c r="DZ104" s="132"/>
      <c r="EA104" s="21"/>
      <c r="EB104" s="131"/>
      <c r="EC104" s="21"/>
      <c r="ED104" s="131"/>
      <c r="EE104" s="98"/>
      <c r="EF104" s="74">
        <f>EH104+EJ104+EL104+EN104</f>
        <v>0</v>
      </c>
      <c r="EG104" s="132"/>
      <c r="EH104" s="21"/>
      <c r="EI104" s="132"/>
      <c r="EJ104" s="21"/>
      <c r="EK104" s="131"/>
      <c r="EL104" s="21"/>
      <c r="EM104" s="131"/>
      <c r="EN104" s="98"/>
      <c r="EO104" s="74">
        <f t="shared" si="52"/>
        <v>0</v>
      </c>
      <c r="EP104" s="29"/>
      <c r="EQ104" s="21"/>
      <c r="ER104" s="131"/>
      <c r="ES104" s="104"/>
    </row>
    <row r="105" spans="1:149" ht="15" customHeight="1" x14ac:dyDescent="0.35">
      <c r="A105" s="144">
        <f t="shared" si="23"/>
        <v>97</v>
      </c>
      <c r="B105" s="150">
        <v>2102</v>
      </c>
      <c r="C105" s="146" t="s">
        <v>95</v>
      </c>
      <c r="D105" s="151">
        <v>2000</v>
      </c>
      <c r="E105" s="148">
        <f t="shared" ref="E105:E111" si="64">F105+M105+T105+AA105+AN105+AW105+BF105+BQ105+BV105+CO105+CT105+DG105+DP105+DW105+EF105+EO105</f>
        <v>0</v>
      </c>
      <c r="F105" s="154">
        <f>H105+J105+L105</f>
        <v>0</v>
      </c>
      <c r="G105" s="16"/>
      <c r="H105" s="17"/>
      <c r="I105" s="18"/>
      <c r="J105" s="17"/>
      <c r="K105" s="17"/>
      <c r="L105" s="19"/>
      <c r="M105" s="154">
        <f t="shared" si="56"/>
        <v>0</v>
      </c>
      <c r="N105" s="16"/>
      <c r="O105" s="17"/>
      <c r="P105" s="18"/>
      <c r="Q105" s="17"/>
      <c r="R105" s="17"/>
      <c r="S105" s="19"/>
      <c r="T105" s="154">
        <f>V105+X105+Z105</f>
        <v>0</v>
      </c>
      <c r="U105" s="16"/>
      <c r="V105" s="17"/>
      <c r="W105" s="18"/>
      <c r="X105" s="17"/>
      <c r="Y105" s="18"/>
      <c r="Z105" s="19"/>
      <c r="AA105" s="149">
        <f>AC105+AE105+AG105+AK105</f>
        <v>0</v>
      </c>
      <c r="AB105" s="20"/>
      <c r="AC105" s="21"/>
      <c r="AD105" s="29"/>
      <c r="AE105" s="21"/>
      <c r="AF105" s="29"/>
      <c r="AG105" s="21"/>
      <c r="AH105" s="28">
        <v>8</v>
      </c>
      <c r="AI105" s="22" t="s">
        <v>27</v>
      </c>
      <c r="AJ105" s="122"/>
      <c r="AK105" s="26"/>
      <c r="AL105" s="28">
        <v>7</v>
      </c>
      <c r="AM105" s="34" t="s">
        <v>27</v>
      </c>
      <c r="AN105" s="149">
        <f t="shared" si="63"/>
        <v>0</v>
      </c>
      <c r="AO105" s="122"/>
      <c r="AP105" s="26"/>
      <c r="AQ105" s="122"/>
      <c r="AR105" s="26"/>
      <c r="AS105" s="122"/>
      <c r="AT105" s="26"/>
      <c r="AU105" s="122"/>
      <c r="AV105" s="27"/>
      <c r="AW105" s="155">
        <f>AY105+BA105+BC105+BE105</f>
        <v>0</v>
      </c>
      <c r="AX105" s="110"/>
      <c r="AY105" s="111"/>
      <c r="AZ105" s="110"/>
      <c r="BA105" s="111"/>
      <c r="BB105" s="91"/>
      <c r="BC105" s="92"/>
      <c r="BD105" s="110"/>
      <c r="BE105" s="112"/>
      <c r="BF105" s="152">
        <f t="shared" ref="BF105:BF111" si="65">BH105+BJ105+BL105+BN105+BP105</f>
        <v>0</v>
      </c>
      <c r="BG105" s="138"/>
      <c r="BH105" s="26"/>
      <c r="BI105" s="138"/>
      <c r="BJ105" s="26"/>
      <c r="BK105" s="122"/>
      <c r="BL105" s="26"/>
      <c r="BM105" s="138"/>
      <c r="BN105" s="53"/>
      <c r="BO105" s="122"/>
      <c r="BP105" s="53"/>
      <c r="BQ105" s="152">
        <f t="shared" si="62"/>
        <v>0</v>
      </c>
      <c r="BR105" s="120"/>
      <c r="BS105" s="21"/>
      <c r="BT105" s="120"/>
      <c r="BU105" s="97"/>
      <c r="BV105" s="152">
        <f t="shared" si="53"/>
        <v>0</v>
      </c>
      <c r="BW105" s="132"/>
      <c r="BX105" s="21"/>
      <c r="BY105" s="132"/>
      <c r="BZ105" s="21"/>
      <c r="CA105" s="120"/>
      <c r="CB105" s="21"/>
      <c r="CC105" s="121"/>
      <c r="CD105" s="21"/>
      <c r="CE105" s="120"/>
      <c r="CF105" s="21"/>
      <c r="CG105" s="131"/>
      <c r="CH105" s="29"/>
      <c r="CI105" s="120"/>
      <c r="CJ105" s="21"/>
      <c r="CK105" s="121"/>
      <c r="CL105" s="21"/>
      <c r="CM105" s="132"/>
      <c r="CN105" s="21"/>
      <c r="CO105" s="152">
        <f t="shared" ref="CO105:CO111" si="66">CQ105+CS105</f>
        <v>0</v>
      </c>
      <c r="CP105" s="120"/>
      <c r="CQ105" s="21"/>
      <c r="CR105" s="121"/>
      <c r="CS105" s="97"/>
      <c r="CT105" s="152">
        <f t="shared" si="54"/>
        <v>0</v>
      </c>
      <c r="CU105" s="132"/>
      <c r="CV105" s="21"/>
      <c r="CW105" s="120"/>
      <c r="CX105" s="21"/>
      <c r="CY105" s="120"/>
      <c r="CZ105" s="21"/>
      <c r="DA105" s="131"/>
      <c r="DB105" s="21"/>
      <c r="DC105" s="120"/>
      <c r="DD105" s="21"/>
      <c r="DE105" s="121"/>
      <c r="DF105" s="97"/>
      <c r="DG105" s="152">
        <f t="shared" ref="DG105:DG111" si="67">DI105+DK105+DM105+DO105</f>
        <v>0</v>
      </c>
      <c r="DH105" s="120"/>
      <c r="DI105" s="21"/>
      <c r="DJ105" s="120"/>
      <c r="DK105" s="21"/>
      <c r="DL105" s="121"/>
      <c r="DM105" s="21"/>
      <c r="DN105" s="121"/>
      <c r="DO105" s="97"/>
      <c r="DP105" s="152">
        <f>DR105+DT105+DV105</f>
        <v>0</v>
      </c>
      <c r="DQ105" s="120"/>
      <c r="DR105" s="21"/>
      <c r="DS105" s="132"/>
      <c r="DT105" s="21"/>
      <c r="DU105" s="132"/>
      <c r="DV105" s="97"/>
      <c r="DW105" s="152">
        <f>DY105+EA105+EC105+EE105</f>
        <v>0</v>
      </c>
      <c r="DX105" s="132"/>
      <c r="DY105" s="21"/>
      <c r="DZ105" s="132"/>
      <c r="EA105" s="21"/>
      <c r="EB105" s="131"/>
      <c r="EC105" s="21"/>
      <c r="ED105" s="121"/>
      <c r="EE105" s="97"/>
      <c r="EF105" s="152">
        <f>EH105+EJ105+EL105+EN105</f>
        <v>0</v>
      </c>
      <c r="EG105" s="132"/>
      <c r="EH105" s="21"/>
      <c r="EI105" s="132"/>
      <c r="EJ105" s="21"/>
      <c r="EK105" s="131"/>
      <c r="EL105" s="21"/>
      <c r="EM105" s="131"/>
      <c r="EN105" s="97"/>
      <c r="EO105" s="152">
        <f t="shared" si="52"/>
        <v>0</v>
      </c>
      <c r="EP105" s="29"/>
      <c r="EQ105" s="21"/>
      <c r="ER105" s="131"/>
      <c r="ES105" s="104"/>
    </row>
    <row r="106" spans="1:149" ht="15" customHeight="1" x14ac:dyDescent="0.35">
      <c r="A106" s="66">
        <f t="shared" si="23"/>
        <v>98</v>
      </c>
      <c r="B106" s="67">
        <v>7093</v>
      </c>
      <c r="C106" s="2" t="s">
        <v>142</v>
      </c>
      <c r="D106" s="68">
        <v>2009</v>
      </c>
      <c r="E106" s="69">
        <f t="shared" si="64"/>
        <v>0</v>
      </c>
      <c r="F106" s="70">
        <f t="shared" ref="F106:F111" si="68">H106</f>
        <v>0</v>
      </c>
      <c r="G106" s="16"/>
      <c r="H106" s="17"/>
      <c r="I106" s="18"/>
      <c r="J106" s="17"/>
      <c r="K106" s="17"/>
      <c r="L106" s="19"/>
      <c r="M106" s="70">
        <f t="shared" si="56"/>
        <v>0</v>
      </c>
      <c r="N106" s="16"/>
      <c r="O106" s="17"/>
      <c r="P106" s="18"/>
      <c r="Q106" s="17"/>
      <c r="R106" s="17"/>
      <c r="S106" s="19"/>
      <c r="T106" s="70">
        <f t="shared" ref="T106:T111" si="69">X106</f>
        <v>0</v>
      </c>
      <c r="U106" s="16"/>
      <c r="V106" s="17"/>
      <c r="W106" s="18"/>
      <c r="X106" s="17"/>
      <c r="Y106" s="18"/>
      <c r="Z106" s="19"/>
      <c r="AA106" s="73">
        <f t="shared" ref="AA106:AA111" si="70">AC106+AE106+AG106+AI106+AK106+AM106</f>
        <v>0</v>
      </c>
      <c r="AB106" s="20"/>
      <c r="AC106" s="21"/>
      <c r="AD106" s="29"/>
      <c r="AE106" s="21"/>
      <c r="AF106" s="29"/>
      <c r="AG106" s="21"/>
      <c r="AH106" s="138"/>
      <c r="AI106" s="26"/>
      <c r="AJ106" s="122"/>
      <c r="AK106" s="26"/>
      <c r="AL106" s="122"/>
      <c r="AM106" s="27"/>
      <c r="AN106" s="73">
        <f t="shared" si="63"/>
        <v>0</v>
      </c>
      <c r="AO106" s="122"/>
      <c r="AP106" s="26"/>
      <c r="AQ106" s="138"/>
      <c r="AR106" s="26"/>
      <c r="AS106" s="122"/>
      <c r="AT106" s="26"/>
      <c r="AU106" s="122"/>
      <c r="AV106" s="27"/>
      <c r="AW106" s="90">
        <f t="shared" ref="AW106:AW111" si="71">BA106+BC106+BE106</f>
        <v>0</v>
      </c>
      <c r="AX106" s="91"/>
      <c r="AY106" s="92"/>
      <c r="AZ106" s="91"/>
      <c r="BA106" s="92"/>
      <c r="BB106" s="91"/>
      <c r="BC106" s="92"/>
      <c r="BD106" s="91"/>
      <c r="BE106" s="105"/>
      <c r="BF106" s="74">
        <f t="shared" si="65"/>
        <v>0</v>
      </c>
      <c r="BG106" s="132"/>
      <c r="BH106" s="21"/>
      <c r="BI106" s="132"/>
      <c r="BJ106" s="21"/>
      <c r="BK106" s="122"/>
      <c r="BL106" s="26"/>
      <c r="BM106" s="122"/>
      <c r="BN106" s="53"/>
      <c r="BO106" s="122"/>
      <c r="BP106" s="53"/>
      <c r="BQ106" s="74">
        <f t="shared" si="62"/>
        <v>0</v>
      </c>
      <c r="BR106" s="120"/>
      <c r="BS106" s="21"/>
      <c r="BT106" s="120"/>
      <c r="BU106" s="97"/>
      <c r="BV106" s="74">
        <f t="shared" si="53"/>
        <v>0</v>
      </c>
      <c r="BW106" s="132"/>
      <c r="BX106" s="21"/>
      <c r="BY106" s="120"/>
      <c r="BZ106" s="21"/>
      <c r="CA106" s="120"/>
      <c r="CB106" s="21"/>
      <c r="CC106" s="121"/>
      <c r="CD106" s="21"/>
      <c r="CE106" s="120"/>
      <c r="CF106" s="21"/>
      <c r="CG106" s="131"/>
      <c r="CH106" s="21"/>
      <c r="CI106" s="120"/>
      <c r="CJ106" s="21"/>
      <c r="CK106" s="121"/>
      <c r="CL106" s="21"/>
      <c r="CM106" s="120"/>
      <c r="CN106" s="21"/>
      <c r="CO106" s="74">
        <f t="shared" si="66"/>
        <v>0</v>
      </c>
      <c r="CP106" s="120"/>
      <c r="CQ106" s="21"/>
      <c r="CR106" s="121"/>
      <c r="CS106" s="97"/>
      <c r="CT106" s="74">
        <f t="shared" si="54"/>
        <v>0</v>
      </c>
      <c r="CU106" s="120"/>
      <c r="CV106" s="21"/>
      <c r="CW106" s="120"/>
      <c r="CX106" s="21"/>
      <c r="CY106" s="120"/>
      <c r="CZ106" s="21"/>
      <c r="DA106" s="131"/>
      <c r="DB106" s="21"/>
      <c r="DC106" s="120"/>
      <c r="DD106" s="21"/>
      <c r="DE106" s="121"/>
      <c r="DF106" s="97"/>
      <c r="DG106" s="74">
        <f t="shared" si="67"/>
        <v>0</v>
      </c>
      <c r="DH106" s="120"/>
      <c r="DI106" s="21"/>
      <c r="DJ106" s="120"/>
      <c r="DK106" s="21"/>
      <c r="DL106" s="121"/>
      <c r="DM106" s="21"/>
      <c r="DN106" s="121"/>
      <c r="DO106" s="97"/>
      <c r="DP106" s="74">
        <f>DR106+DT106</f>
        <v>0</v>
      </c>
      <c r="DQ106" s="120"/>
      <c r="DR106" s="21"/>
      <c r="DS106" s="132"/>
      <c r="DT106" s="21"/>
      <c r="DU106" s="28">
        <v>5</v>
      </c>
      <c r="DV106" s="55" t="s">
        <v>27</v>
      </c>
      <c r="DW106" s="74">
        <f>DY106+EA106+EC106+EE106</f>
        <v>0</v>
      </c>
      <c r="DX106" s="132"/>
      <c r="DY106" s="21"/>
      <c r="DZ106" s="132"/>
      <c r="EA106" s="21"/>
      <c r="EB106" s="131"/>
      <c r="EC106" s="21"/>
      <c r="ED106" s="131"/>
      <c r="EE106" s="97"/>
      <c r="EF106" s="74">
        <f>EH106+EJ106+EL106+EN106</f>
        <v>0</v>
      </c>
      <c r="EG106" s="132"/>
      <c r="EH106" s="21"/>
      <c r="EI106" s="132"/>
      <c r="EJ106" s="21"/>
      <c r="EK106" s="131"/>
      <c r="EL106" s="21"/>
      <c r="EM106" s="131"/>
      <c r="EN106" s="97"/>
      <c r="EO106" s="74">
        <f t="shared" si="52"/>
        <v>0</v>
      </c>
      <c r="EP106" s="29"/>
      <c r="EQ106" s="21"/>
      <c r="ER106" s="131"/>
      <c r="ES106" s="104"/>
    </row>
    <row r="107" spans="1:149" ht="15" customHeight="1" x14ac:dyDescent="0.35">
      <c r="A107" s="144">
        <f t="shared" si="23"/>
        <v>99</v>
      </c>
      <c r="B107" s="145">
        <v>6004</v>
      </c>
      <c r="C107" s="146" t="s">
        <v>147</v>
      </c>
      <c r="D107" s="147">
        <v>2007</v>
      </c>
      <c r="E107" s="148">
        <f t="shared" si="64"/>
        <v>0</v>
      </c>
      <c r="F107" s="154">
        <f t="shared" si="68"/>
        <v>0</v>
      </c>
      <c r="G107" s="16"/>
      <c r="H107" s="17"/>
      <c r="I107" s="18"/>
      <c r="J107" s="17"/>
      <c r="K107" s="17"/>
      <c r="L107" s="19"/>
      <c r="M107" s="154">
        <f t="shared" si="56"/>
        <v>0</v>
      </c>
      <c r="N107" s="16"/>
      <c r="O107" s="17"/>
      <c r="P107" s="18"/>
      <c r="Q107" s="17"/>
      <c r="R107" s="17"/>
      <c r="S107" s="19"/>
      <c r="T107" s="154">
        <f t="shared" si="69"/>
        <v>0</v>
      </c>
      <c r="U107" s="16"/>
      <c r="V107" s="17"/>
      <c r="W107" s="18"/>
      <c r="X107" s="17"/>
      <c r="Y107" s="18"/>
      <c r="Z107" s="19"/>
      <c r="AA107" s="149">
        <f t="shared" si="70"/>
        <v>0</v>
      </c>
      <c r="AB107" s="20"/>
      <c r="AC107" s="21"/>
      <c r="AD107" s="29"/>
      <c r="AE107" s="21"/>
      <c r="AF107" s="29"/>
      <c r="AG107" s="21"/>
      <c r="AH107" s="138"/>
      <c r="AI107" s="26"/>
      <c r="AJ107" s="138"/>
      <c r="AK107" s="26"/>
      <c r="AL107" s="138"/>
      <c r="AM107" s="27"/>
      <c r="AN107" s="149">
        <f t="shared" si="63"/>
        <v>0</v>
      </c>
      <c r="AO107" s="138"/>
      <c r="AP107" s="26"/>
      <c r="AQ107" s="138"/>
      <c r="AR107" s="26"/>
      <c r="AS107" s="138"/>
      <c r="AT107" s="26"/>
      <c r="AU107" s="138"/>
      <c r="AV107" s="27"/>
      <c r="AW107" s="155">
        <f t="shared" si="71"/>
        <v>0</v>
      </c>
      <c r="AX107" s="91"/>
      <c r="AY107" s="92"/>
      <c r="AZ107" s="91"/>
      <c r="BA107" s="92"/>
      <c r="BB107" s="91"/>
      <c r="BC107" s="92"/>
      <c r="BD107" s="91"/>
      <c r="BE107" s="105"/>
      <c r="BF107" s="152">
        <f t="shared" si="65"/>
        <v>0</v>
      </c>
      <c r="BG107" s="138"/>
      <c r="BH107" s="21"/>
      <c r="BI107" s="132"/>
      <c r="BJ107" s="21"/>
      <c r="BK107" s="138"/>
      <c r="BL107" s="26"/>
      <c r="BM107" s="138"/>
      <c r="BN107" s="53"/>
      <c r="BO107" s="138"/>
      <c r="BP107" s="53"/>
      <c r="BQ107" s="152">
        <f t="shared" si="62"/>
        <v>0</v>
      </c>
      <c r="BR107" s="132"/>
      <c r="BS107" s="21"/>
      <c r="BT107" s="132"/>
      <c r="BU107" s="97"/>
      <c r="BV107" s="152">
        <f t="shared" si="53"/>
        <v>0</v>
      </c>
      <c r="BW107" s="132"/>
      <c r="BX107" s="21"/>
      <c r="BY107" s="132"/>
      <c r="BZ107" s="21"/>
      <c r="CA107" s="132"/>
      <c r="CB107" s="21"/>
      <c r="CC107" s="131"/>
      <c r="CD107" s="21"/>
      <c r="CE107" s="132"/>
      <c r="CF107" s="21"/>
      <c r="CG107" s="131"/>
      <c r="CH107" s="21"/>
      <c r="CI107" s="132"/>
      <c r="CJ107" s="21"/>
      <c r="CK107" s="131"/>
      <c r="CL107" s="21"/>
      <c r="CM107" s="132"/>
      <c r="CN107" s="21"/>
      <c r="CO107" s="152">
        <f t="shared" si="66"/>
        <v>0</v>
      </c>
      <c r="CP107" s="132"/>
      <c r="CQ107" s="21"/>
      <c r="CR107" s="131"/>
      <c r="CS107" s="97"/>
      <c r="CT107" s="152">
        <f t="shared" si="54"/>
        <v>0</v>
      </c>
      <c r="CU107" s="132"/>
      <c r="CV107" s="21"/>
      <c r="CW107" s="132"/>
      <c r="CX107" s="21"/>
      <c r="CY107" s="132"/>
      <c r="CZ107" s="21"/>
      <c r="DA107" s="131"/>
      <c r="DB107" s="21"/>
      <c r="DC107" s="132"/>
      <c r="DD107" s="21"/>
      <c r="DE107" s="131"/>
      <c r="DF107" s="97"/>
      <c r="DG107" s="152">
        <f t="shared" si="67"/>
        <v>0</v>
      </c>
      <c r="DH107" s="132"/>
      <c r="DI107" s="21"/>
      <c r="DJ107" s="132"/>
      <c r="DK107" s="21"/>
      <c r="DL107" s="131"/>
      <c r="DM107" s="21"/>
      <c r="DN107" s="131"/>
      <c r="DO107" s="97"/>
      <c r="DP107" s="152">
        <f>DR107+DT107+DV107</f>
        <v>0</v>
      </c>
      <c r="DQ107" s="132"/>
      <c r="DR107" s="21"/>
      <c r="DS107" s="132"/>
      <c r="DT107" s="21"/>
      <c r="DU107" s="132"/>
      <c r="DV107" s="97"/>
      <c r="DW107" s="152">
        <f>DY107+EA107+EC107</f>
        <v>0</v>
      </c>
      <c r="DX107" s="132"/>
      <c r="DY107" s="21"/>
      <c r="DZ107" s="132"/>
      <c r="EA107" s="21"/>
      <c r="EB107" s="131"/>
      <c r="EC107" s="29"/>
      <c r="ED107" s="107">
        <v>8</v>
      </c>
      <c r="EE107" s="140" t="s">
        <v>27</v>
      </c>
      <c r="EF107" s="152">
        <f>EH107+EJ107+EL107+EN107</f>
        <v>0</v>
      </c>
      <c r="EG107" s="132"/>
      <c r="EH107" s="21"/>
      <c r="EI107" s="132"/>
      <c r="EJ107" s="21"/>
      <c r="EK107" s="131"/>
      <c r="EL107" s="21"/>
      <c r="EM107" s="131"/>
      <c r="EN107" s="98"/>
      <c r="EO107" s="152">
        <f t="shared" si="52"/>
        <v>0</v>
      </c>
      <c r="EP107" s="29"/>
      <c r="EQ107" s="21"/>
      <c r="ER107" s="131"/>
      <c r="ES107" s="104"/>
    </row>
    <row r="108" spans="1:149" ht="15" customHeight="1" x14ac:dyDescent="0.35">
      <c r="A108" s="66">
        <f t="shared" si="23"/>
        <v>100</v>
      </c>
      <c r="B108" s="67">
        <v>6307</v>
      </c>
      <c r="C108" s="2" t="s">
        <v>151</v>
      </c>
      <c r="D108" s="68">
        <v>2009</v>
      </c>
      <c r="E108" s="69">
        <f t="shared" si="64"/>
        <v>0</v>
      </c>
      <c r="F108" s="70">
        <f t="shared" si="68"/>
        <v>0</v>
      </c>
      <c r="G108" s="16"/>
      <c r="H108" s="17"/>
      <c r="I108" s="18"/>
      <c r="J108" s="17"/>
      <c r="K108" s="17"/>
      <c r="L108" s="19"/>
      <c r="M108" s="70">
        <f t="shared" si="56"/>
        <v>0</v>
      </c>
      <c r="N108" s="16"/>
      <c r="O108" s="17"/>
      <c r="P108" s="18"/>
      <c r="Q108" s="17"/>
      <c r="R108" s="17"/>
      <c r="S108" s="19"/>
      <c r="T108" s="70">
        <f t="shared" si="69"/>
        <v>0</v>
      </c>
      <c r="U108" s="16"/>
      <c r="V108" s="17"/>
      <c r="W108" s="18"/>
      <c r="X108" s="17"/>
      <c r="Y108" s="18"/>
      <c r="Z108" s="19"/>
      <c r="AA108" s="73">
        <f t="shared" si="70"/>
        <v>0</v>
      </c>
      <c r="AB108" s="20"/>
      <c r="AC108" s="21"/>
      <c r="AD108" s="29"/>
      <c r="AE108" s="21"/>
      <c r="AF108" s="29"/>
      <c r="AG108" s="21"/>
      <c r="AH108" s="138"/>
      <c r="AI108" s="26"/>
      <c r="AJ108" s="138"/>
      <c r="AK108" s="26"/>
      <c r="AL108" s="138"/>
      <c r="AM108" s="27"/>
      <c r="AN108" s="73">
        <f t="shared" si="63"/>
        <v>0</v>
      </c>
      <c r="AO108" s="138"/>
      <c r="AP108" s="26"/>
      <c r="AQ108" s="138"/>
      <c r="AR108" s="26"/>
      <c r="AS108" s="138"/>
      <c r="AT108" s="26"/>
      <c r="AU108" s="138"/>
      <c r="AV108" s="27"/>
      <c r="AW108" s="90">
        <f t="shared" si="71"/>
        <v>0</v>
      </c>
      <c r="AX108" s="91"/>
      <c r="AY108" s="92"/>
      <c r="AZ108" s="91"/>
      <c r="BA108" s="92"/>
      <c r="BB108" s="91"/>
      <c r="BC108" s="92"/>
      <c r="BD108" s="91"/>
      <c r="BE108" s="105"/>
      <c r="BF108" s="74">
        <f t="shared" si="65"/>
        <v>0</v>
      </c>
      <c r="BG108" s="138"/>
      <c r="BH108" s="21"/>
      <c r="BI108" s="132"/>
      <c r="BJ108" s="21"/>
      <c r="BK108" s="138"/>
      <c r="BL108" s="26"/>
      <c r="BM108" s="138"/>
      <c r="BN108" s="53"/>
      <c r="BO108" s="138"/>
      <c r="BP108" s="53"/>
      <c r="BQ108" s="74">
        <f t="shared" si="62"/>
        <v>0</v>
      </c>
      <c r="BR108" s="132"/>
      <c r="BS108" s="21"/>
      <c r="BT108" s="132"/>
      <c r="BU108" s="97"/>
      <c r="BV108" s="74">
        <f t="shared" si="53"/>
        <v>0</v>
      </c>
      <c r="BW108" s="132"/>
      <c r="BX108" s="21"/>
      <c r="BY108" s="132"/>
      <c r="BZ108" s="21"/>
      <c r="CA108" s="132"/>
      <c r="CB108" s="21"/>
      <c r="CC108" s="131"/>
      <c r="CD108" s="21"/>
      <c r="CE108" s="132"/>
      <c r="CF108" s="21"/>
      <c r="CG108" s="131"/>
      <c r="CH108" s="21"/>
      <c r="CI108" s="132"/>
      <c r="CJ108" s="21"/>
      <c r="CK108" s="131"/>
      <c r="CL108" s="21"/>
      <c r="CM108" s="132"/>
      <c r="CN108" s="21"/>
      <c r="CO108" s="74">
        <f t="shared" si="66"/>
        <v>0</v>
      </c>
      <c r="CP108" s="132"/>
      <c r="CQ108" s="21"/>
      <c r="CR108" s="131"/>
      <c r="CS108" s="97"/>
      <c r="CT108" s="74">
        <f t="shared" si="54"/>
        <v>0</v>
      </c>
      <c r="CU108" s="132"/>
      <c r="CV108" s="21"/>
      <c r="CW108" s="132"/>
      <c r="CX108" s="21"/>
      <c r="CY108" s="132"/>
      <c r="CZ108" s="21"/>
      <c r="DA108" s="131"/>
      <c r="DB108" s="21"/>
      <c r="DC108" s="132"/>
      <c r="DD108" s="21"/>
      <c r="DE108" s="131"/>
      <c r="DF108" s="97"/>
      <c r="DG108" s="74">
        <f t="shared" si="67"/>
        <v>0</v>
      </c>
      <c r="DH108" s="132"/>
      <c r="DI108" s="21"/>
      <c r="DJ108" s="132"/>
      <c r="DK108" s="21"/>
      <c r="DL108" s="131"/>
      <c r="DM108" s="21"/>
      <c r="DN108" s="131"/>
      <c r="DO108" s="97"/>
      <c r="DP108" s="74">
        <f>DR108+DT108+DV108</f>
        <v>0</v>
      </c>
      <c r="DQ108" s="132"/>
      <c r="DR108" s="21"/>
      <c r="DS108" s="132"/>
      <c r="DT108" s="21"/>
      <c r="DU108" s="132"/>
      <c r="DV108" s="97"/>
      <c r="DW108" s="74">
        <f>DY108+EA108+EC108</f>
        <v>0</v>
      </c>
      <c r="DX108" s="132"/>
      <c r="DY108" s="21"/>
      <c r="DZ108" s="132"/>
      <c r="EA108" s="21"/>
      <c r="EB108" s="131"/>
      <c r="EC108" s="29"/>
      <c r="ED108" s="131"/>
      <c r="EE108" s="130"/>
      <c r="EF108" s="74">
        <f>EH108+EJ108+EN108</f>
        <v>0</v>
      </c>
      <c r="EG108" s="132"/>
      <c r="EH108" s="21"/>
      <c r="EI108" s="132"/>
      <c r="EJ108" s="21"/>
      <c r="EK108" s="107">
        <v>5</v>
      </c>
      <c r="EL108" s="28" t="s">
        <v>27</v>
      </c>
      <c r="EM108" s="131"/>
      <c r="EN108" s="130"/>
      <c r="EO108" s="74">
        <f t="shared" si="52"/>
        <v>0</v>
      </c>
      <c r="EP108" s="29"/>
      <c r="EQ108" s="21"/>
      <c r="ER108" s="131"/>
      <c r="ES108" s="104"/>
    </row>
    <row r="109" spans="1:149" ht="15" customHeight="1" x14ac:dyDescent="0.35">
      <c r="A109" s="144">
        <f t="shared" si="23"/>
        <v>101</v>
      </c>
      <c r="B109" s="145">
        <v>3238</v>
      </c>
      <c r="C109" s="146" t="s">
        <v>45</v>
      </c>
      <c r="D109" s="147">
        <v>1998</v>
      </c>
      <c r="E109" s="148">
        <f t="shared" si="64"/>
        <v>0</v>
      </c>
      <c r="F109" s="154">
        <f t="shared" si="68"/>
        <v>0</v>
      </c>
      <c r="G109" s="16"/>
      <c r="H109" s="17"/>
      <c r="I109" s="18"/>
      <c r="J109" s="17"/>
      <c r="K109" s="17"/>
      <c r="L109" s="19"/>
      <c r="M109" s="154">
        <f t="shared" si="56"/>
        <v>0</v>
      </c>
      <c r="N109" s="16"/>
      <c r="O109" s="17"/>
      <c r="P109" s="18"/>
      <c r="Q109" s="17"/>
      <c r="R109" s="17"/>
      <c r="S109" s="19"/>
      <c r="T109" s="154">
        <f t="shared" si="69"/>
        <v>0</v>
      </c>
      <c r="U109" s="16"/>
      <c r="V109" s="17"/>
      <c r="W109" s="18"/>
      <c r="X109" s="17"/>
      <c r="Y109" s="18"/>
      <c r="Z109" s="19"/>
      <c r="AA109" s="149">
        <f t="shared" si="70"/>
        <v>0</v>
      </c>
      <c r="AB109" s="20"/>
      <c r="AC109" s="21"/>
      <c r="AD109" s="29"/>
      <c r="AE109" s="21"/>
      <c r="AF109" s="29"/>
      <c r="AG109" s="21"/>
      <c r="AH109" s="138"/>
      <c r="AI109" s="26"/>
      <c r="AJ109" s="138"/>
      <c r="AK109" s="26"/>
      <c r="AL109" s="138"/>
      <c r="AM109" s="27"/>
      <c r="AN109" s="149">
        <f t="shared" si="63"/>
        <v>0</v>
      </c>
      <c r="AO109" s="138"/>
      <c r="AP109" s="26"/>
      <c r="AQ109" s="138"/>
      <c r="AR109" s="26"/>
      <c r="AS109" s="138"/>
      <c r="AT109" s="26"/>
      <c r="AU109" s="138"/>
      <c r="AV109" s="27"/>
      <c r="AW109" s="155">
        <f t="shared" si="71"/>
        <v>0</v>
      </c>
      <c r="AX109" s="91"/>
      <c r="AY109" s="92"/>
      <c r="AZ109" s="91"/>
      <c r="BA109" s="92"/>
      <c r="BB109" s="91"/>
      <c r="BC109" s="92"/>
      <c r="BD109" s="91"/>
      <c r="BE109" s="105"/>
      <c r="BF109" s="152">
        <f t="shared" si="65"/>
        <v>0</v>
      </c>
      <c r="BG109" s="138"/>
      <c r="BH109" s="26"/>
      <c r="BI109" s="132"/>
      <c r="BJ109" s="21"/>
      <c r="BK109" s="138"/>
      <c r="BL109" s="26"/>
      <c r="BM109" s="138"/>
      <c r="BN109" s="53"/>
      <c r="BO109" s="138"/>
      <c r="BP109" s="53"/>
      <c r="BQ109" s="152">
        <f t="shared" si="62"/>
        <v>0</v>
      </c>
      <c r="BR109" s="132" t="s">
        <v>18</v>
      </c>
      <c r="BS109" s="21"/>
      <c r="BT109" s="132"/>
      <c r="BU109" s="97"/>
      <c r="BV109" s="152">
        <f t="shared" si="53"/>
        <v>0</v>
      </c>
      <c r="BW109" s="132"/>
      <c r="BX109" s="21"/>
      <c r="BY109" s="132"/>
      <c r="BZ109" s="21"/>
      <c r="CA109" s="132"/>
      <c r="CB109" s="21"/>
      <c r="CC109" s="131"/>
      <c r="CD109" s="21"/>
      <c r="CE109" s="132"/>
      <c r="CF109" s="21"/>
      <c r="CG109" s="131"/>
      <c r="CH109" s="21"/>
      <c r="CI109" s="132"/>
      <c r="CJ109" s="21"/>
      <c r="CK109" s="131"/>
      <c r="CL109" s="21"/>
      <c r="CM109" s="132"/>
      <c r="CN109" s="21"/>
      <c r="CO109" s="152">
        <f t="shared" si="66"/>
        <v>0</v>
      </c>
      <c r="CP109" s="132"/>
      <c r="CQ109" s="21"/>
      <c r="CR109" s="131"/>
      <c r="CS109" s="97"/>
      <c r="CT109" s="152">
        <f t="shared" si="54"/>
        <v>0</v>
      </c>
      <c r="CU109" s="132"/>
      <c r="CV109" s="21"/>
      <c r="CW109" s="132"/>
      <c r="CX109" s="21"/>
      <c r="CY109" s="132"/>
      <c r="CZ109" s="21"/>
      <c r="DA109" s="131"/>
      <c r="DB109" s="21"/>
      <c r="DC109" s="132"/>
      <c r="DD109" s="21"/>
      <c r="DE109" s="131"/>
      <c r="DF109" s="97"/>
      <c r="DG109" s="152">
        <f t="shared" si="67"/>
        <v>0</v>
      </c>
      <c r="DH109" s="132"/>
      <c r="DI109" s="21"/>
      <c r="DJ109" s="132"/>
      <c r="DK109" s="21"/>
      <c r="DL109" s="131"/>
      <c r="DM109" s="21"/>
      <c r="DN109" s="131"/>
      <c r="DO109" s="97"/>
      <c r="DP109" s="152">
        <f>DR109+DT109+DV109</f>
        <v>0</v>
      </c>
      <c r="DQ109" s="132"/>
      <c r="DR109" s="21"/>
      <c r="DS109" s="132"/>
      <c r="DT109" s="21"/>
      <c r="DU109" s="132"/>
      <c r="DV109" s="97"/>
      <c r="DW109" s="152">
        <f>DY109+EA109+EC109+EE109</f>
        <v>0</v>
      </c>
      <c r="DX109" s="132"/>
      <c r="DY109" s="21"/>
      <c r="DZ109" s="132"/>
      <c r="EA109" s="21"/>
      <c r="EB109" s="131"/>
      <c r="EC109" s="21"/>
      <c r="ED109" s="131"/>
      <c r="EE109" s="97"/>
      <c r="EF109" s="152">
        <f>EH109+EJ109+EL109+EN109</f>
        <v>0</v>
      </c>
      <c r="EG109" s="132"/>
      <c r="EH109" s="21"/>
      <c r="EI109" s="132"/>
      <c r="EJ109" s="21"/>
      <c r="EK109" s="131"/>
      <c r="EL109" s="21"/>
      <c r="EM109" s="131"/>
      <c r="EN109" s="97"/>
      <c r="EO109" s="152">
        <f>EQ109</f>
        <v>0</v>
      </c>
      <c r="EP109" s="29"/>
      <c r="EQ109" s="21"/>
      <c r="ER109" s="107">
        <v>6</v>
      </c>
      <c r="ES109" s="34" t="s">
        <v>27</v>
      </c>
    </row>
    <row r="110" spans="1:149" ht="15" customHeight="1" x14ac:dyDescent="0.35">
      <c r="A110" s="66">
        <f t="shared" si="23"/>
        <v>102</v>
      </c>
      <c r="B110" s="67">
        <v>6706</v>
      </c>
      <c r="C110" s="2" t="s">
        <v>150</v>
      </c>
      <c r="D110" s="68">
        <v>2008</v>
      </c>
      <c r="E110" s="69">
        <f t="shared" si="64"/>
        <v>0</v>
      </c>
      <c r="F110" s="70">
        <f t="shared" si="68"/>
        <v>0</v>
      </c>
      <c r="G110" s="16"/>
      <c r="H110" s="17"/>
      <c r="I110" s="18"/>
      <c r="J110" s="17"/>
      <c r="K110" s="17"/>
      <c r="L110" s="19"/>
      <c r="M110" s="70">
        <f t="shared" si="56"/>
        <v>0</v>
      </c>
      <c r="N110" s="16"/>
      <c r="O110" s="17"/>
      <c r="P110" s="18"/>
      <c r="Q110" s="17"/>
      <c r="R110" s="17"/>
      <c r="S110" s="19"/>
      <c r="T110" s="70">
        <f t="shared" si="69"/>
        <v>0</v>
      </c>
      <c r="U110" s="16"/>
      <c r="V110" s="17"/>
      <c r="W110" s="18"/>
      <c r="X110" s="17"/>
      <c r="Y110" s="18"/>
      <c r="Z110" s="19"/>
      <c r="AA110" s="73">
        <f t="shared" si="70"/>
        <v>0</v>
      </c>
      <c r="AB110" s="20"/>
      <c r="AC110" s="21"/>
      <c r="AD110" s="29"/>
      <c r="AE110" s="21"/>
      <c r="AF110" s="29"/>
      <c r="AG110" s="21"/>
      <c r="AH110" s="138"/>
      <c r="AI110" s="26"/>
      <c r="AJ110" s="138"/>
      <c r="AK110" s="26"/>
      <c r="AL110" s="138"/>
      <c r="AM110" s="27"/>
      <c r="AN110" s="73">
        <f t="shared" si="63"/>
        <v>0</v>
      </c>
      <c r="AO110" s="138"/>
      <c r="AP110" s="26"/>
      <c r="AQ110" s="138"/>
      <c r="AR110" s="26"/>
      <c r="AS110" s="138"/>
      <c r="AT110" s="26"/>
      <c r="AU110" s="138"/>
      <c r="AV110" s="27"/>
      <c r="AW110" s="90">
        <f t="shared" si="71"/>
        <v>0</v>
      </c>
      <c r="AX110" s="91"/>
      <c r="AY110" s="92"/>
      <c r="AZ110" s="91"/>
      <c r="BA110" s="92"/>
      <c r="BB110" s="91"/>
      <c r="BC110" s="92"/>
      <c r="BD110" s="91"/>
      <c r="BE110" s="105"/>
      <c r="BF110" s="74">
        <f t="shared" si="65"/>
        <v>0</v>
      </c>
      <c r="BG110" s="138"/>
      <c r="BH110" s="21"/>
      <c r="BI110" s="132"/>
      <c r="BJ110" s="21"/>
      <c r="BK110" s="138"/>
      <c r="BL110" s="26"/>
      <c r="BM110" s="138"/>
      <c r="BN110" s="53"/>
      <c r="BO110" s="138"/>
      <c r="BP110" s="53"/>
      <c r="BQ110" s="74">
        <f t="shared" si="62"/>
        <v>0</v>
      </c>
      <c r="BR110" s="132"/>
      <c r="BS110" s="21"/>
      <c r="BT110" s="132"/>
      <c r="BU110" s="97"/>
      <c r="BV110" s="74">
        <f t="shared" si="53"/>
        <v>0</v>
      </c>
      <c r="BW110" s="132"/>
      <c r="BX110" s="21"/>
      <c r="BY110" s="132"/>
      <c r="BZ110" s="21"/>
      <c r="CA110" s="132"/>
      <c r="CB110" s="21"/>
      <c r="CC110" s="131"/>
      <c r="CD110" s="21"/>
      <c r="CE110" s="132"/>
      <c r="CF110" s="21"/>
      <c r="CG110" s="131"/>
      <c r="CH110" s="21"/>
      <c r="CI110" s="132"/>
      <c r="CJ110" s="21"/>
      <c r="CK110" s="131"/>
      <c r="CL110" s="21"/>
      <c r="CM110" s="132"/>
      <c r="CN110" s="21"/>
      <c r="CO110" s="74">
        <f t="shared" si="66"/>
        <v>0</v>
      </c>
      <c r="CP110" s="132"/>
      <c r="CQ110" s="21"/>
      <c r="CR110" s="131"/>
      <c r="CS110" s="97"/>
      <c r="CT110" s="74">
        <f t="shared" si="54"/>
        <v>0</v>
      </c>
      <c r="CU110" s="132"/>
      <c r="CV110" s="21"/>
      <c r="CW110" s="132"/>
      <c r="CX110" s="21"/>
      <c r="CY110" s="132"/>
      <c r="CZ110" s="21"/>
      <c r="DA110" s="131"/>
      <c r="DB110" s="21"/>
      <c r="DC110" s="132"/>
      <c r="DD110" s="21"/>
      <c r="DE110" s="131"/>
      <c r="DF110" s="97"/>
      <c r="DG110" s="74">
        <f t="shared" si="67"/>
        <v>0</v>
      </c>
      <c r="DH110" s="132"/>
      <c r="DI110" s="21"/>
      <c r="DJ110" s="132"/>
      <c r="DK110" s="21"/>
      <c r="DL110" s="131"/>
      <c r="DM110" s="21"/>
      <c r="DN110" s="131"/>
      <c r="DO110" s="97"/>
      <c r="DP110" s="74">
        <f>DR110+DT110+DV110</f>
        <v>0</v>
      </c>
      <c r="DQ110" s="132"/>
      <c r="DR110" s="21"/>
      <c r="DS110" s="132"/>
      <c r="DT110" s="21"/>
      <c r="DU110" s="132"/>
      <c r="DV110" s="97"/>
      <c r="DW110" s="74">
        <f>DY110+EA110+EC110</f>
        <v>0</v>
      </c>
      <c r="DX110" s="132"/>
      <c r="DY110" s="21"/>
      <c r="DZ110" s="132"/>
      <c r="EA110" s="21"/>
      <c r="EB110" s="131"/>
      <c r="EC110" s="29"/>
      <c r="ED110" s="131"/>
      <c r="EE110" s="130"/>
      <c r="EF110" s="74">
        <f>EH110+EJ110+EN110</f>
        <v>0</v>
      </c>
      <c r="EG110" s="132"/>
      <c r="EH110" s="21"/>
      <c r="EI110" s="132"/>
      <c r="EJ110" s="21"/>
      <c r="EK110" s="107">
        <v>5</v>
      </c>
      <c r="EL110" s="28" t="s">
        <v>27</v>
      </c>
      <c r="EM110" s="131"/>
      <c r="EN110" s="130"/>
      <c r="EO110" s="74">
        <f>EQ110+ES110</f>
        <v>0</v>
      </c>
      <c r="EP110" s="29"/>
      <c r="EQ110" s="21"/>
      <c r="ER110" s="131"/>
      <c r="ES110" s="104"/>
    </row>
    <row r="111" spans="1:149" ht="15" customHeight="1" x14ac:dyDescent="0.35">
      <c r="A111" s="144">
        <f t="shared" si="23"/>
        <v>103</v>
      </c>
      <c r="B111" s="145">
        <v>6644</v>
      </c>
      <c r="C111" s="146" t="s">
        <v>140</v>
      </c>
      <c r="D111" s="147">
        <v>2009</v>
      </c>
      <c r="E111" s="148">
        <f t="shared" si="64"/>
        <v>0</v>
      </c>
      <c r="F111" s="154">
        <f t="shared" si="68"/>
        <v>0</v>
      </c>
      <c r="G111" s="16"/>
      <c r="H111" s="17"/>
      <c r="I111" s="18"/>
      <c r="J111" s="17"/>
      <c r="K111" s="17"/>
      <c r="L111" s="19"/>
      <c r="M111" s="154">
        <f t="shared" si="56"/>
        <v>0</v>
      </c>
      <c r="N111" s="16"/>
      <c r="O111" s="17"/>
      <c r="P111" s="18"/>
      <c r="Q111" s="17"/>
      <c r="R111" s="17"/>
      <c r="S111" s="19"/>
      <c r="T111" s="154">
        <f t="shared" si="69"/>
        <v>0</v>
      </c>
      <c r="U111" s="16"/>
      <c r="V111" s="17"/>
      <c r="W111" s="18"/>
      <c r="X111" s="17"/>
      <c r="Y111" s="18"/>
      <c r="Z111" s="19"/>
      <c r="AA111" s="149">
        <f t="shared" si="70"/>
        <v>0</v>
      </c>
      <c r="AB111" s="20"/>
      <c r="AC111" s="21"/>
      <c r="AD111" s="29"/>
      <c r="AE111" s="21"/>
      <c r="AF111" s="29"/>
      <c r="AG111" s="21"/>
      <c r="AH111" s="138"/>
      <c r="AI111" s="26"/>
      <c r="AJ111" s="138"/>
      <c r="AK111" s="26"/>
      <c r="AL111" s="138"/>
      <c r="AM111" s="27"/>
      <c r="AN111" s="149">
        <f t="shared" si="63"/>
        <v>0</v>
      </c>
      <c r="AO111" s="138"/>
      <c r="AP111" s="26"/>
      <c r="AQ111" s="138"/>
      <c r="AR111" s="26"/>
      <c r="AS111" s="138"/>
      <c r="AT111" s="26"/>
      <c r="AU111" s="138"/>
      <c r="AV111" s="27"/>
      <c r="AW111" s="155">
        <f t="shared" si="71"/>
        <v>0</v>
      </c>
      <c r="AX111" s="91"/>
      <c r="AY111" s="92"/>
      <c r="AZ111" s="91"/>
      <c r="BA111" s="92"/>
      <c r="BB111" s="91"/>
      <c r="BC111" s="92"/>
      <c r="BD111" s="91"/>
      <c r="BE111" s="105"/>
      <c r="BF111" s="152">
        <f t="shared" si="65"/>
        <v>0</v>
      </c>
      <c r="BG111" s="132"/>
      <c r="BH111" s="21"/>
      <c r="BI111" s="132"/>
      <c r="BJ111" s="21"/>
      <c r="BK111" s="138"/>
      <c r="BL111" s="26"/>
      <c r="BM111" s="138"/>
      <c r="BN111" s="53"/>
      <c r="BO111" s="138"/>
      <c r="BP111" s="53"/>
      <c r="BQ111" s="152">
        <f t="shared" si="62"/>
        <v>0</v>
      </c>
      <c r="BR111" s="132"/>
      <c r="BS111" s="21"/>
      <c r="BT111" s="132"/>
      <c r="BU111" s="97"/>
      <c r="BV111" s="152">
        <f t="shared" si="53"/>
        <v>0</v>
      </c>
      <c r="BW111" s="132"/>
      <c r="BX111" s="21"/>
      <c r="BY111" s="132"/>
      <c r="BZ111" s="21"/>
      <c r="CA111" s="132"/>
      <c r="CB111" s="21"/>
      <c r="CC111" s="131"/>
      <c r="CD111" s="21"/>
      <c r="CE111" s="132"/>
      <c r="CF111" s="21"/>
      <c r="CG111" s="131"/>
      <c r="CH111" s="21"/>
      <c r="CI111" s="132"/>
      <c r="CJ111" s="21"/>
      <c r="CK111" s="131"/>
      <c r="CL111" s="21"/>
      <c r="CM111" s="132"/>
      <c r="CN111" s="21"/>
      <c r="CO111" s="152">
        <f t="shared" si="66"/>
        <v>0</v>
      </c>
      <c r="CP111" s="132"/>
      <c r="CQ111" s="21"/>
      <c r="CR111" s="131"/>
      <c r="CS111" s="97"/>
      <c r="CT111" s="152">
        <f t="shared" si="54"/>
        <v>0</v>
      </c>
      <c r="CU111" s="132"/>
      <c r="CV111" s="21"/>
      <c r="CW111" s="132"/>
      <c r="CX111" s="21"/>
      <c r="CY111" s="132"/>
      <c r="CZ111" s="21"/>
      <c r="DA111" s="131"/>
      <c r="DB111" s="21"/>
      <c r="DC111" s="132"/>
      <c r="DD111" s="21"/>
      <c r="DE111" s="131"/>
      <c r="DF111" s="97"/>
      <c r="DG111" s="152">
        <f t="shared" si="67"/>
        <v>0</v>
      </c>
      <c r="DH111" s="132"/>
      <c r="DI111" s="21"/>
      <c r="DJ111" s="132"/>
      <c r="DK111" s="21"/>
      <c r="DL111" s="131"/>
      <c r="DM111" s="21"/>
      <c r="DN111" s="131"/>
      <c r="DO111" s="97"/>
      <c r="DP111" s="152">
        <f>DR111+DT111</f>
        <v>0</v>
      </c>
      <c r="DQ111" s="132"/>
      <c r="DR111" s="21"/>
      <c r="DS111" s="132"/>
      <c r="DT111" s="21"/>
      <c r="DU111" s="28">
        <v>4</v>
      </c>
      <c r="DV111" s="55" t="s">
        <v>27</v>
      </c>
      <c r="DW111" s="152">
        <f>DY111+EA111+EC111+EE111</f>
        <v>0</v>
      </c>
      <c r="DX111" s="132"/>
      <c r="DY111" s="21"/>
      <c r="DZ111" s="132"/>
      <c r="EA111" s="21"/>
      <c r="EB111" s="131"/>
      <c r="EC111" s="21"/>
      <c r="ED111" s="131"/>
      <c r="EE111" s="97"/>
      <c r="EF111" s="152">
        <f>EH111+EJ111+EL111+EN111</f>
        <v>0</v>
      </c>
      <c r="EG111" s="132"/>
      <c r="EH111" s="21"/>
      <c r="EI111" s="132"/>
      <c r="EJ111" s="21"/>
      <c r="EK111" s="131"/>
      <c r="EL111" s="21"/>
      <c r="EM111" s="131"/>
      <c r="EN111" s="97"/>
      <c r="EO111" s="152">
        <f>EQ111+ES111</f>
        <v>0</v>
      </c>
      <c r="EP111" s="29"/>
      <c r="EQ111" s="21"/>
      <c r="ER111" s="131"/>
      <c r="ES111" s="104"/>
    </row>
    <row r="112" spans="1:149" s="2" customFormat="1" ht="15" customHeight="1" thickBot="1" x14ac:dyDescent="0.4">
      <c r="A112" s="11"/>
      <c r="B112" s="12"/>
      <c r="C112" s="13"/>
      <c r="D112" s="14"/>
      <c r="E112" s="15"/>
      <c r="F112" s="43"/>
      <c r="G112" s="44"/>
      <c r="H112" s="43"/>
      <c r="I112" s="44"/>
      <c r="J112" s="43"/>
      <c r="K112" s="43"/>
      <c r="L112" s="43"/>
      <c r="M112" s="47"/>
      <c r="N112" s="44"/>
      <c r="O112" s="43"/>
      <c r="P112" s="44"/>
      <c r="Q112" s="43"/>
      <c r="R112" s="43"/>
      <c r="S112" s="43"/>
      <c r="T112" s="47"/>
      <c r="U112" s="44"/>
      <c r="V112" s="43"/>
      <c r="W112" s="44"/>
      <c r="X112" s="43"/>
      <c r="Y112" s="44"/>
      <c r="Z112" s="43"/>
      <c r="AA112" s="49"/>
      <c r="AB112" s="50"/>
      <c r="AC112" s="51"/>
      <c r="AD112" s="50"/>
      <c r="AE112" s="51"/>
      <c r="AF112" s="50"/>
      <c r="AG112" s="51"/>
      <c r="AH112" s="52"/>
      <c r="AI112" s="51"/>
      <c r="AJ112" s="52"/>
      <c r="AK112" s="51"/>
      <c r="AL112" s="52"/>
      <c r="AM112" s="51"/>
      <c r="AN112" s="56"/>
      <c r="AO112" s="52"/>
      <c r="AP112" s="51"/>
      <c r="AQ112" s="52"/>
      <c r="AR112" s="51"/>
      <c r="AS112" s="52"/>
      <c r="AT112" s="51"/>
      <c r="AU112" s="52"/>
      <c r="AV112" s="51"/>
      <c r="AW112" s="58"/>
      <c r="AX112" s="52"/>
      <c r="AY112" s="51"/>
      <c r="AZ112" s="52"/>
      <c r="BA112" s="51"/>
      <c r="BB112" s="52"/>
      <c r="BC112" s="51"/>
      <c r="BD112" s="59"/>
      <c r="BE112" s="59"/>
      <c r="BF112" s="56"/>
      <c r="BG112" s="52"/>
      <c r="BH112" s="51"/>
      <c r="BI112" s="52"/>
      <c r="BJ112" s="51"/>
      <c r="BK112" s="52"/>
      <c r="BL112" s="51"/>
      <c r="BM112" s="52"/>
      <c r="BN112" s="51"/>
      <c r="BO112" s="52"/>
      <c r="BP112" s="51"/>
      <c r="BQ112" s="58"/>
      <c r="BR112" s="52"/>
      <c r="BS112" s="51"/>
      <c r="BT112" s="52"/>
      <c r="BU112" s="51"/>
      <c r="BV112" s="58"/>
      <c r="BW112" s="52"/>
      <c r="BX112" s="51"/>
      <c r="BY112" s="52"/>
      <c r="BZ112" s="51"/>
      <c r="CA112" s="52"/>
      <c r="CB112" s="51"/>
      <c r="CC112" s="52"/>
      <c r="CD112" s="51"/>
      <c r="CE112" s="52"/>
      <c r="CF112" s="51"/>
      <c r="CG112" s="52"/>
      <c r="CH112" s="51"/>
      <c r="CI112" s="52"/>
      <c r="CJ112" s="51"/>
      <c r="CK112" s="52"/>
      <c r="CL112" s="51"/>
      <c r="CM112" s="52"/>
      <c r="CN112" s="51"/>
      <c r="CO112" s="58"/>
      <c r="CP112" s="52"/>
      <c r="CQ112" s="51"/>
      <c r="CR112" s="52"/>
      <c r="CS112" s="51"/>
      <c r="CT112" s="58"/>
      <c r="CU112" s="52"/>
      <c r="CV112" s="51"/>
      <c r="CW112" s="52"/>
      <c r="CX112" s="51"/>
      <c r="CY112" s="52"/>
      <c r="CZ112" s="51"/>
      <c r="DA112" s="52"/>
      <c r="DB112" s="51"/>
      <c r="DC112" s="52"/>
      <c r="DD112" s="51"/>
      <c r="DE112" s="52"/>
      <c r="DF112" s="51"/>
      <c r="DG112" s="58"/>
      <c r="DH112" s="52"/>
      <c r="DI112" s="51"/>
      <c r="DJ112" s="52"/>
      <c r="DK112" s="51"/>
      <c r="DL112" s="52"/>
      <c r="DM112" s="51"/>
      <c r="DN112" s="52"/>
      <c r="DO112" s="51"/>
      <c r="DP112" s="58"/>
      <c r="DQ112" s="52"/>
      <c r="DR112" s="51"/>
      <c r="DS112" s="52"/>
      <c r="DT112" s="51"/>
      <c r="DU112" s="52"/>
      <c r="DV112" s="51"/>
      <c r="DW112" s="58"/>
      <c r="DX112" s="52"/>
      <c r="DY112" s="51"/>
      <c r="DZ112" s="52"/>
      <c r="EA112" s="51"/>
      <c r="EB112" s="52"/>
      <c r="EC112" s="51"/>
      <c r="ED112" s="52"/>
      <c r="EE112" s="51"/>
      <c r="EF112" s="58"/>
      <c r="EG112" s="52"/>
      <c r="EH112" s="51"/>
      <c r="EI112" s="52"/>
      <c r="EJ112" s="50"/>
      <c r="EK112" s="52"/>
      <c r="EL112" s="51"/>
      <c r="EM112" s="52"/>
      <c r="EN112" s="51"/>
      <c r="EO112" s="58"/>
      <c r="EP112" s="50"/>
      <c r="EQ112" s="51"/>
      <c r="ER112" s="52"/>
      <c r="ES112" s="64"/>
    </row>
    <row r="113" spans="1:149" x14ac:dyDescent="0.35">
      <c r="B113" s="72"/>
      <c r="E113" s="89"/>
      <c r="BQ113" s="99"/>
      <c r="BR113" s="100"/>
      <c r="BS113" s="102"/>
      <c r="BT113" s="100"/>
      <c r="BU113" s="101"/>
      <c r="BV113" s="99"/>
      <c r="BW113" s="100"/>
      <c r="BX113" s="101"/>
      <c r="BY113" s="100"/>
      <c r="BZ113" s="101"/>
      <c r="CA113" s="100"/>
      <c r="CB113" s="101"/>
      <c r="CC113" s="100"/>
      <c r="CD113" s="101"/>
      <c r="CE113" s="100"/>
      <c r="CF113" s="101"/>
      <c r="CG113" s="100"/>
      <c r="CH113" s="101"/>
      <c r="CI113" s="100"/>
      <c r="CJ113" s="101"/>
      <c r="CK113" s="100"/>
      <c r="CL113" s="101"/>
      <c r="CM113" s="100"/>
      <c r="CN113" s="101"/>
      <c r="CO113" s="99"/>
      <c r="CP113" s="100"/>
      <c r="CQ113" s="101"/>
      <c r="CR113" s="100"/>
      <c r="CS113" s="101"/>
      <c r="CT113" s="99"/>
      <c r="CU113" s="100"/>
      <c r="CV113" s="101"/>
      <c r="CW113" s="100"/>
      <c r="CX113" s="101"/>
      <c r="CY113" s="100"/>
      <c r="CZ113" s="101"/>
      <c r="DA113" s="100"/>
      <c r="DB113" s="101"/>
      <c r="DC113" s="100"/>
      <c r="DD113" s="101"/>
      <c r="DE113" s="100"/>
      <c r="DF113" s="101"/>
      <c r="DG113" s="99"/>
      <c r="DH113" s="100"/>
      <c r="DI113" s="101"/>
      <c r="DJ113" s="100"/>
      <c r="DK113" s="101"/>
      <c r="DL113" s="100"/>
      <c r="DM113" s="101"/>
      <c r="DN113" s="100"/>
      <c r="DO113" s="101"/>
      <c r="DP113" s="99"/>
      <c r="DQ113" s="100"/>
      <c r="DR113" s="101"/>
      <c r="DS113" s="100"/>
      <c r="DT113" s="101"/>
      <c r="DU113" s="100"/>
      <c r="DV113" s="101"/>
      <c r="DW113" s="99"/>
      <c r="DX113" s="100"/>
      <c r="DY113" s="101"/>
      <c r="DZ113" s="100"/>
      <c r="EA113" s="101"/>
      <c r="EB113" s="100"/>
      <c r="EC113" s="101"/>
      <c r="ED113" s="100"/>
      <c r="EE113" s="102"/>
      <c r="EF113" s="99"/>
      <c r="EG113" s="100"/>
      <c r="EH113" s="101"/>
      <c r="EI113" s="100"/>
      <c r="EJ113" s="102"/>
      <c r="EK113" s="100"/>
      <c r="EL113" s="101"/>
      <c r="EM113" s="100"/>
      <c r="EN113" s="101"/>
      <c r="EO113" s="99"/>
      <c r="EP113" s="102"/>
      <c r="EQ113" s="101"/>
      <c r="ER113" s="100"/>
      <c r="ES113" s="101"/>
    </row>
    <row r="114" spans="1:149" s="108" customFormat="1" x14ac:dyDescent="0.35">
      <c r="A114" s="101"/>
      <c r="B114" s="87"/>
      <c r="C114" s="103"/>
      <c r="D114" s="103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103"/>
      <c r="AB114" s="109"/>
      <c r="AC114" s="103"/>
      <c r="AD114" s="109"/>
      <c r="AE114" s="103"/>
      <c r="AF114" s="109"/>
      <c r="AG114" s="103"/>
      <c r="AH114" s="62"/>
      <c r="AI114" s="63"/>
      <c r="AJ114" s="62"/>
      <c r="AK114" s="63"/>
      <c r="AL114" s="62"/>
      <c r="AM114" s="63"/>
      <c r="AN114" s="103"/>
      <c r="AO114" s="62"/>
      <c r="AP114" s="63"/>
      <c r="AQ114" s="62"/>
      <c r="AR114" s="63"/>
      <c r="AS114" s="62"/>
      <c r="AT114" s="63"/>
      <c r="AU114" s="62"/>
      <c r="AV114" s="63"/>
      <c r="AW114" s="103"/>
      <c r="AX114" s="62"/>
      <c r="AY114" s="63"/>
      <c r="AZ114" s="62"/>
      <c r="BA114" s="63"/>
      <c r="BB114" s="62"/>
      <c r="BC114" s="63"/>
      <c r="BF114" s="103"/>
      <c r="BG114" s="62"/>
      <c r="BH114" s="63"/>
      <c r="BI114" s="62"/>
      <c r="BJ114" s="63"/>
      <c r="BK114" s="62"/>
      <c r="BL114" s="63"/>
      <c r="BM114" s="62"/>
      <c r="BN114" s="63"/>
      <c r="BO114" s="62"/>
      <c r="BP114" s="63"/>
      <c r="BQ114" s="99"/>
      <c r="BR114" s="100"/>
      <c r="BS114" s="101"/>
      <c r="BT114" s="100"/>
      <c r="BU114" s="102"/>
      <c r="BV114" s="99"/>
      <c r="BW114" s="100"/>
      <c r="BX114" s="101"/>
      <c r="BY114" s="100"/>
      <c r="BZ114" s="101"/>
      <c r="CA114" s="100"/>
      <c r="CB114" s="101"/>
      <c r="CC114" s="100"/>
      <c r="CD114" s="101"/>
      <c r="CE114" s="100"/>
      <c r="CF114" s="101"/>
      <c r="CG114" s="100"/>
      <c r="CH114" s="101"/>
      <c r="CI114" s="100"/>
      <c r="CJ114" s="101"/>
      <c r="CK114" s="100"/>
      <c r="CL114" s="101"/>
      <c r="CM114" s="100"/>
      <c r="CN114" s="101"/>
      <c r="CO114" s="99"/>
      <c r="CP114" s="100"/>
      <c r="CQ114" s="101"/>
      <c r="CR114" s="100"/>
      <c r="CS114" s="101"/>
      <c r="CT114" s="99"/>
      <c r="CU114" s="100"/>
      <c r="CV114" s="101"/>
      <c r="CW114" s="100"/>
      <c r="CX114" s="101"/>
      <c r="CY114" s="100"/>
      <c r="CZ114" s="101"/>
      <c r="DA114" s="100"/>
      <c r="DB114" s="101"/>
      <c r="DC114" s="100"/>
      <c r="DD114" s="101"/>
      <c r="DE114" s="100"/>
      <c r="DF114" s="101"/>
      <c r="DG114" s="99"/>
      <c r="DH114" s="100"/>
      <c r="DI114" s="101"/>
      <c r="DJ114" s="100"/>
      <c r="DK114" s="101"/>
      <c r="DL114" s="100"/>
      <c r="DM114" s="101"/>
      <c r="DN114" s="100"/>
      <c r="DO114" s="101"/>
      <c r="DP114" s="99"/>
      <c r="DQ114" s="100"/>
      <c r="DR114" s="101"/>
      <c r="DS114" s="100"/>
      <c r="DT114" s="101"/>
      <c r="DU114" s="100"/>
      <c r="DV114" s="101"/>
      <c r="DW114" s="99"/>
      <c r="DX114" s="100"/>
      <c r="DY114" s="101"/>
      <c r="DZ114" s="100"/>
      <c r="EA114" s="101"/>
      <c r="EB114" s="100"/>
      <c r="EC114" s="101"/>
      <c r="ED114" s="100"/>
      <c r="EE114" s="102"/>
      <c r="EF114" s="99"/>
      <c r="EG114" s="100"/>
      <c r="EH114" s="101"/>
      <c r="EI114" s="100"/>
      <c r="EJ114" s="101"/>
      <c r="EK114" s="100"/>
      <c r="EL114" s="101"/>
      <c r="EM114" s="100"/>
      <c r="EN114" s="101"/>
      <c r="EO114" s="99"/>
      <c r="EP114" s="102"/>
      <c r="EQ114" s="101"/>
      <c r="ER114" s="100"/>
      <c r="ES114" s="101"/>
    </row>
    <row r="115" spans="1:149" s="108" customFormat="1" x14ac:dyDescent="0.35">
      <c r="A115" s="101"/>
      <c r="B115" s="87"/>
      <c r="C115" s="103"/>
      <c r="D115" s="103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103"/>
      <c r="AB115" s="109"/>
      <c r="AC115" s="103"/>
      <c r="AD115" s="109"/>
      <c r="AE115" s="103"/>
      <c r="AF115" s="109"/>
      <c r="AG115" s="103"/>
      <c r="AH115" s="62"/>
      <c r="AI115" s="63"/>
      <c r="AJ115" s="62"/>
      <c r="AK115" s="63"/>
      <c r="AL115" s="62"/>
      <c r="AM115" s="63"/>
      <c r="AN115" s="103"/>
      <c r="AO115" s="62"/>
      <c r="AP115" s="63"/>
      <c r="AQ115" s="62"/>
      <c r="AR115" s="63"/>
      <c r="AS115" s="62"/>
      <c r="AT115" s="63"/>
      <c r="AU115" s="62"/>
      <c r="AV115" s="63"/>
      <c r="AW115" s="103"/>
      <c r="AX115" s="62"/>
      <c r="AY115" s="63"/>
      <c r="AZ115" s="62"/>
      <c r="BA115" s="63"/>
      <c r="BB115" s="62"/>
      <c r="BC115" s="63"/>
      <c r="BF115" s="103"/>
      <c r="BG115" s="62"/>
      <c r="BH115" s="63"/>
      <c r="BI115" s="62"/>
      <c r="BJ115" s="63"/>
      <c r="BK115" s="62"/>
      <c r="BL115" s="63"/>
      <c r="BM115" s="62"/>
      <c r="BN115" s="63"/>
      <c r="BO115" s="62"/>
      <c r="BP115" s="63"/>
      <c r="BQ115" s="99"/>
      <c r="BR115" s="100"/>
      <c r="BS115" s="101"/>
      <c r="BT115" s="100"/>
      <c r="BU115" s="101"/>
      <c r="BV115" s="99"/>
      <c r="BW115" s="100"/>
      <c r="BX115" s="101"/>
      <c r="BY115" s="100"/>
      <c r="BZ115" s="101"/>
      <c r="CA115" s="100"/>
      <c r="CB115" s="101"/>
      <c r="CC115" s="100"/>
      <c r="CD115" s="101"/>
      <c r="CE115" s="100"/>
      <c r="CF115" s="101"/>
      <c r="CG115" s="100"/>
      <c r="CH115" s="101"/>
      <c r="CI115" s="100"/>
      <c r="CJ115" s="101"/>
      <c r="CK115" s="100"/>
      <c r="CL115" s="101"/>
      <c r="CM115" s="100"/>
      <c r="CN115" s="101"/>
      <c r="CO115" s="99"/>
      <c r="CP115" s="100"/>
      <c r="CQ115" s="101"/>
      <c r="CR115" s="100"/>
      <c r="CS115" s="101"/>
      <c r="CT115" s="99"/>
      <c r="CU115" s="100"/>
      <c r="CV115" s="101"/>
      <c r="CW115" s="100"/>
      <c r="CX115" s="101"/>
      <c r="CY115" s="100"/>
      <c r="CZ115" s="101"/>
      <c r="DA115" s="100"/>
      <c r="DB115" s="101"/>
      <c r="DC115" s="100"/>
      <c r="DD115" s="101"/>
      <c r="DE115" s="100"/>
      <c r="DF115" s="101"/>
      <c r="DG115" s="99"/>
      <c r="DH115" s="100"/>
      <c r="DI115" s="101"/>
      <c r="DJ115" s="100"/>
      <c r="DK115" s="101"/>
      <c r="DL115" s="100"/>
      <c r="DM115" s="101"/>
      <c r="DN115" s="100"/>
      <c r="DO115" s="101"/>
      <c r="DP115" s="99"/>
      <c r="DQ115" s="100"/>
      <c r="DR115" s="101"/>
      <c r="DS115" s="100"/>
      <c r="DT115" s="101"/>
      <c r="DU115" s="100"/>
      <c r="DV115" s="101"/>
      <c r="DW115" s="99"/>
      <c r="DX115" s="100"/>
      <c r="DY115" s="101"/>
      <c r="DZ115" s="100"/>
      <c r="EA115" s="102"/>
      <c r="EB115" s="100"/>
      <c r="EC115" s="101"/>
      <c r="ED115" s="100"/>
      <c r="EE115" s="101"/>
      <c r="EF115" s="99"/>
      <c r="EG115" s="100"/>
      <c r="EH115" s="101"/>
      <c r="EI115" s="100"/>
      <c r="EJ115" s="101"/>
      <c r="EK115" s="100"/>
      <c r="EL115" s="101"/>
      <c r="EM115" s="100"/>
      <c r="EN115" s="101"/>
      <c r="EO115" s="99"/>
      <c r="EP115" s="102"/>
      <c r="EQ115" s="101"/>
      <c r="ER115" s="100"/>
      <c r="ES115" s="101"/>
    </row>
    <row r="116" spans="1:149" s="108" customFormat="1" x14ac:dyDescent="0.35">
      <c r="A116" s="101"/>
      <c r="B116" s="87"/>
      <c r="C116" s="103"/>
      <c r="D116" s="103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103"/>
      <c r="AB116" s="109"/>
      <c r="AC116" s="103"/>
      <c r="AD116" s="109"/>
      <c r="AE116" s="103"/>
      <c r="AF116" s="109"/>
      <c r="AG116" s="103"/>
      <c r="AH116" s="62"/>
      <c r="AI116" s="63"/>
      <c r="AJ116" s="62"/>
      <c r="AK116" s="63"/>
      <c r="AL116" s="62"/>
      <c r="AM116" s="63"/>
      <c r="AN116" s="103"/>
      <c r="AO116" s="62"/>
      <c r="AP116" s="63"/>
      <c r="AQ116" s="62"/>
      <c r="AR116" s="63"/>
      <c r="AS116" s="62"/>
      <c r="AT116" s="63"/>
      <c r="AU116" s="62"/>
      <c r="AV116" s="63"/>
      <c r="AW116" s="103"/>
      <c r="AX116" s="62"/>
      <c r="AY116" s="63"/>
      <c r="AZ116" s="62"/>
      <c r="BA116" s="63"/>
      <c r="BB116" s="62"/>
      <c r="BC116" s="63"/>
      <c r="BF116" s="103"/>
      <c r="BG116" s="62"/>
      <c r="BH116" s="63"/>
      <c r="BI116" s="62"/>
      <c r="BJ116" s="63"/>
      <c r="BK116" s="62"/>
      <c r="BL116" s="63"/>
      <c r="BM116" s="62"/>
      <c r="BN116" s="63"/>
      <c r="BO116" s="62"/>
      <c r="BP116" s="63"/>
      <c r="BQ116" s="99"/>
      <c r="BR116" s="100"/>
      <c r="BS116" s="101"/>
      <c r="BT116" s="100"/>
      <c r="BU116" s="101"/>
      <c r="BV116" s="99"/>
      <c r="BW116" s="100"/>
      <c r="BX116" s="101"/>
      <c r="BY116" s="100"/>
      <c r="BZ116" s="101"/>
      <c r="CA116" s="100"/>
      <c r="CB116" s="101"/>
      <c r="CC116" s="100"/>
      <c r="CD116" s="101"/>
      <c r="CE116" s="100"/>
      <c r="CF116" s="101"/>
      <c r="CG116" s="100"/>
      <c r="CH116" s="101"/>
      <c r="CI116" s="100"/>
      <c r="CJ116" s="101"/>
      <c r="CK116" s="100"/>
      <c r="CL116" s="101"/>
      <c r="CM116" s="100"/>
      <c r="CN116" s="101"/>
      <c r="CO116" s="99"/>
      <c r="CP116" s="100"/>
      <c r="CQ116" s="101"/>
      <c r="CR116" s="100"/>
      <c r="CS116" s="101"/>
      <c r="CT116" s="99"/>
      <c r="CU116" s="100"/>
      <c r="CV116" s="101"/>
      <c r="CW116" s="100"/>
      <c r="CX116" s="101"/>
      <c r="CY116" s="100"/>
      <c r="CZ116" s="101"/>
      <c r="DA116" s="100"/>
      <c r="DB116" s="101"/>
      <c r="DC116" s="100"/>
      <c r="DD116" s="101"/>
      <c r="DE116" s="100"/>
      <c r="DF116" s="101"/>
      <c r="DG116" s="99"/>
      <c r="DH116" s="100"/>
      <c r="DI116" s="101"/>
      <c r="DJ116" s="100"/>
      <c r="DK116" s="101"/>
      <c r="DL116" s="100"/>
      <c r="DM116" s="101"/>
      <c r="DN116" s="100"/>
      <c r="DO116" s="101"/>
      <c r="DP116" s="99"/>
      <c r="DQ116" s="100"/>
      <c r="DR116" s="101"/>
      <c r="DS116" s="100"/>
      <c r="DT116" s="101"/>
      <c r="DU116" s="100"/>
      <c r="DV116" s="101"/>
      <c r="DW116" s="99"/>
      <c r="DX116" s="100"/>
      <c r="DY116" s="101"/>
      <c r="DZ116" s="100"/>
      <c r="EA116" s="102"/>
      <c r="EB116" s="100"/>
      <c r="EC116" s="101"/>
      <c r="ED116" s="100"/>
      <c r="EE116" s="101"/>
      <c r="EF116" s="99"/>
      <c r="EG116" s="100"/>
      <c r="EH116" s="101"/>
      <c r="EI116" s="100"/>
      <c r="EJ116" s="101"/>
      <c r="EK116" s="100"/>
      <c r="EL116" s="101"/>
      <c r="EM116" s="100"/>
      <c r="EN116" s="101"/>
      <c r="EO116" s="99"/>
      <c r="EP116" s="102"/>
      <c r="EQ116" s="101"/>
      <c r="ER116" s="102"/>
      <c r="ES116" s="101"/>
    </row>
    <row r="117" spans="1:149" s="108" customFormat="1" x14ac:dyDescent="0.35">
      <c r="A117" s="101"/>
      <c r="B117" s="87"/>
      <c r="C117" s="103"/>
      <c r="D117" s="103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103"/>
      <c r="AB117" s="109"/>
      <c r="AC117" s="103"/>
      <c r="AD117" s="109"/>
      <c r="AE117" s="103"/>
      <c r="AF117" s="109"/>
      <c r="AG117" s="103"/>
      <c r="AH117" s="62"/>
      <c r="AI117" s="63"/>
      <c r="AJ117" s="62"/>
      <c r="AK117" s="63"/>
      <c r="AL117" s="62"/>
      <c r="AM117" s="63"/>
      <c r="AN117" s="103"/>
      <c r="AO117" s="62"/>
      <c r="AP117" s="63"/>
      <c r="AQ117" s="62"/>
      <c r="AR117" s="63"/>
      <c r="AS117" s="62"/>
      <c r="AT117" s="63"/>
      <c r="AU117" s="62"/>
      <c r="AV117" s="63"/>
      <c r="AW117" s="103"/>
      <c r="AX117" s="62"/>
      <c r="AY117" s="63"/>
      <c r="AZ117" s="62"/>
      <c r="BA117" s="63"/>
      <c r="BB117" s="62"/>
      <c r="BC117" s="63"/>
      <c r="BF117" s="103"/>
      <c r="BG117" s="62"/>
      <c r="BH117" s="63"/>
      <c r="BI117" s="62"/>
      <c r="BJ117" s="63"/>
      <c r="BK117" s="62"/>
      <c r="BL117" s="63"/>
      <c r="BM117" s="62"/>
      <c r="BN117" s="63"/>
      <c r="BO117" s="62"/>
      <c r="BP117" s="63"/>
      <c r="BQ117" s="99"/>
      <c r="BR117" s="100"/>
      <c r="BS117" s="101"/>
      <c r="BT117" s="100"/>
      <c r="BU117" s="101"/>
      <c r="BV117" s="99"/>
      <c r="BW117" s="100"/>
      <c r="BX117" s="101"/>
      <c r="BY117" s="100"/>
      <c r="BZ117" s="101"/>
      <c r="CA117" s="100"/>
      <c r="CB117" s="101"/>
      <c r="CC117" s="100"/>
      <c r="CD117" s="101"/>
      <c r="CE117" s="100"/>
      <c r="CF117" s="101"/>
      <c r="CG117" s="100"/>
      <c r="CH117" s="101"/>
      <c r="CI117" s="100"/>
      <c r="CJ117" s="101"/>
      <c r="CK117" s="100"/>
      <c r="CL117" s="101"/>
      <c r="CM117" s="100"/>
      <c r="CN117" s="101"/>
      <c r="CO117" s="99"/>
      <c r="CP117" s="100"/>
      <c r="CQ117" s="101"/>
      <c r="CR117" s="100"/>
      <c r="CS117" s="101"/>
      <c r="CT117" s="99"/>
      <c r="CU117" s="100"/>
      <c r="CV117" s="101"/>
      <c r="CW117" s="100"/>
      <c r="CX117" s="101"/>
      <c r="CY117" s="100"/>
      <c r="CZ117" s="101"/>
      <c r="DA117" s="100"/>
      <c r="DB117" s="101"/>
      <c r="DC117" s="100"/>
      <c r="DD117" s="101"/>
      <c r="DE117" s="100"/>
      <c r="DF117" s="101"/>
      <c r="DG117" s="99"/>
      <c r="DH117" s="100"/>
      <c r="DI117" s="101"/>
      <c r="DJ117" s="100"/>
      <c r="DK117" s="101"/>
      <c r="DL117" s="100"/>
      <c r="DM117" s="101"/>
      <c r="DN117" s="100"/>
      <c r="DO117" s="101"/>
      <c r="DP117" s="99"/>
      <c r="DQ117" s="100"/>
      <c r="DR117" s="101"/>
      <c r="DS117" s="100"/>
      <c r="DT117" s="101"/>
      <c r="DU117" s="100"/>
      <c r="DV117" s="101"/>
      <c r="DW117" s="99"/>
      <c r="DX117" s="100"/>
      <c r="DY117" s="101"/>
      <c r="DZ117" s="100"/>
      <c r="EA117" s="101"/>
      <c r="EB117" s="100"/>
      <c r="EC117" s="101"/>
      <c r="ED117" s="100"/>
      <c r="EE117" s="101"/>
      <c r="EF117" s="99"/>
      <c r="EG117" s="100"/>
      <c r="EH117" s="101"/>
      <c r="EI117" s="100"/>
      <c r="EJ117" s="102"/>
      <c r="EK117" s="100"/>
      <c r="EL117" s="101"/>
      <c r="EM117" s="100"/>
      <c r="EN117" s="101"/>
      <c r="EO117" s="99"/>
      <c r="EP117" s="102"/>
      <c r="EQ117" s="101"/>
      <c r="ER117" s="100"/>
      <c r="ES117" s="101"/>
    </row>
    <row r="118" spans="1:149" s="108" customFormat="1" x14ac:dyDescent="0.35">
      <c r="A118" s="101"/>
      <c r="B118" s="87"/>
      <c r="C118" s="103"/>
      <c r="D118" s="103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103"/>
      <c r="AB118" s="109"/>
      <c r="AC118" s="103"/>
      <c r="AD118" s="109"/>
      <c r="AE118" s="103"/>
      <c r="AF118" s="109"/>
      <c r="AG118" s="103"/>
      <c r="AH118" s="62"/>
      <c r="AI118" s="63"/>
      <c r="AJ118" s="62"/>
      <c r="AK118" s="63"/>
      <c r="AL118" s="62"/>
      <c r="AM118" s="63"/>
      <c r="AN118" s="103"/>
      <c r="AO118" s="62"/>
      <c r="AP118" s="63"/>
      <c r="AQ118" s="62"/>
      <c r="AR118" s="63"/>
      <c r="AS118" s="62"/>
      <c r="AT118" s="63"/>
      <c r="AU118" s="62"/>
      <c r="AV118" s="63"/>
      <c r="AW118" s="103"/>
      <c r="AX118" s="62"/>
      <c r="AY118" s="63"/>
      <c r="AZ118" s="62"/>
      <c r="BA118" s="63"/>
      <c r="BB118" s="62"/>
      <c r="BC118" s="63"/>
      <c r="BF118" s="103"/>
      <c r="BG118" s="62"/>
      <c r="BH118" s="63"/>
      <c r="BI118" s="62"/>
      <c r="BJ118" s="63"/>
      <c r="BK118" s="62"/>
      <c r="BL118" s="63"/>
      <c r="BM118" s="62"/>
      <c r="BN118" s="63"/>
      <c r="BO118" s="62"/>
      <c r="BP118" s="63"/>
      <c r="BQ118" s="99"/>
      <c r="BR118" s="100"/>
      <c r="BS118" s="101"/>
      <c r="BT118" s="100"/>
      <c r="BU118" s="101"/>
      <c r="BV118" s="99"/>
      <c r="BW118" s="100"/>
      <c r="BX118" s="101"/>
      <c r="BY118" s="100"/>
      <c r="BZ118" s="101"/>
      <c r="CA118" s="100"/>
      <c r="CB118" s="101"/>
      <c r="CC118" s="100"/>
      <c r="CD118" s="101"/>
      <c r="CE118" s="100"/>
      <c r="CF118" s="101"/>
      <c r="CG118" s="100"/>
      <c r="CH118" s="101"/>
      <c r="CI118" s="100"/>
      <c r="CJ118" s="101"/>
      <c r="CK118" s="100"/>
      <c r="CL118" s="101"/>
      <c r="CM118" s="100"/>
      <c r="CN118" s="101"/>
      <c r="CO118" s="99"/>
      <c r="CP118" s="100"/>
      <c r="CQ118" s="101"/>
      <c r="CR118" s="100"/>
      <c r="CS118" s="101"/>
      <c r="CT118" s="99"/>
      <c r="CU118" s="100"/>
      <c r="CV118" s="101"/>
      <c r="CW118" s="100"/>
      <c r="CX118" s="101"/>
      <c r="CY118" s="100"/>
      <c r="CZ118" s="101"/>
      <c r="DA118" s="100"/>
      <c r="DB118" s="101"/>
      <c r="DC118" s="100"/>
      <c r="DD118" s="101"/>
      <c r="DE118" s="100"/>
      <c r="DF118" s="101"/>
      <c r="DG118" s="99"/>
      <c r="DH118" s="100"/>
      <c r="DI118" s="101"/>
      <c r="DJ118" s="100"/>
      <c r="DK118" s="101"/>
      <c r="DL118" s="100"/>
      <c r="DM118" s="101"/>
      <c r="DN118" s="100"/>
      <c r="DO118" s="101"/>
      <c r="DP118" s="99"/>
      <c r="DQ118" s="100"/>
      <c r="DR118" s="101"/>
      <c r="DS118" s="100"/>
      <c r="DT118" s="101"/>
      <c r="DU118" s="100"/>
      <c r="DV118" s="101"/>
      <c r="DW118" s="99"/>
      <c r="DX118" s="100"/>
      <c r="DY118" s="101"/>
      <c r="DZ118" s="100"/>
      <c r="EA118" s="101"/>
      <c r="EB118" s="100"/>
      <c r="EC118" s="101"/>
      <c r="ED118" s="100"/>
      <c r="EE118" s="101"/>
      <c r="EF118" s="99"/>
      <c r="EG118" s="100"/>
      <c r="EH118" s="101"/>
      <c r="EI118" s="100"/>
      <c r="EJ118" s="101"/>
      <c r="EK118" s="100"/>
      <c r="EL118" s="101"/>
      <c r="EM118" s="100"/>
      <c r="EN118" s="102"/>
      <c r="EO118" s="99"/>
      <c r="EP118" s="102"/>
      <c r="EQ118" s="101"/>
      <c r="ER118" s="100"/>
      <c r="ES118" s="101"/>
    </row>
    <row r="119" spans="1:149" s="108" customFormat="1" x14ac:dyDescent="0.35">
      <c r="A119" s="101"/>
      <c r="B119" s="87"/>
      <c r="C119" s="103"/>
      <c r="D119" s="103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103"/>
      <c r="AB119" s="109"/>
      <c r="AC119" s="103"/>
      <c r="AD119" s="109"/>
      <c r="AE119" s="103"/>
      <c r="AF119" s="109"/>
      <c r="AG119" s="103"/>
      <c r="AH119" s="62"/>
      <c r="AI119" s="63"/>
      <c r="AJ119" s="62"/>
      <c r="AK119" s="63"/>
      <c r="AL119" s="62"/>
      <c r="AM119" s="63"/>
      <c r="AN119" s="103"/>
      <c r="AO119" s="62"/>
      <c r="AP119" s="63"/>
      <c r="AQ119" s="62"/>
      <c r="AR119" s="63"/>
      <c r="AS119" s="62"/>
      <c r="AT119" s="63"/>
      <c r="AU119" s="62"/>
      <c r="AV119" s="63"/>
      <c r="AW119" s="103"/>
      <c r="AX119" s="62"/>
      <c r="AY119" s="63"/>
      <c r="AZ119" s="62"/>
      <c r="BA119" s="63"/>
      <c r="BB119" s="62"/>
      <c r="BC119" s="63"/>
      <c r="BF119" s="103"/>
      <c r="BG119" s="62"/>
      <c r="BH119" s="63"/>
      <c r="BI119" s="62"/>
      <c r="BJ119" s="63"/>
      <c r="BK119" s="62"/>
      <c r="BL119" s="63"/>
      <c r="BM119" s="62"/>
      <c r="BN119" s="63"/>
      <c r="BO119" s="62"/>
      <c r="BP119" s="63"/>
      <c r="BQ119" s="99"/>
      <c r="BR119" s="100"/>
      <c r="BS119" s="101"/>
      <c r="BT119" s="100"/>
      <c r="BU119" s="101"/>
      <c r="BV119" s="99"/>
      <c r="BW119" s="100"/>
      <c r="BX119" s="101"/>
      <c r="BY119" s="100"/>
      <c r="BZ119" s="101"/>
      <c r="CA119" s="100"/>
      <c r="CB119" s="101"/>
      <c r="CC119" s="100"/>
      <c r="CD119" s="101"/>
      <c r="CE119" s="100"/>
      <c r="CF119" s="101"/>
      <c r="CG119" s="100"/>
      <c r="CH119" s="101"/>
      <c r="CI119" s="100"/>
      <c r="CJ119" s="101"/>
      <c r="CK119" s="100"/>
      <c r="CL119" s="101"/>
      <c r="CM119" s="100"/>
      <c r="CN119" s="101"/>
      <c r="CO119" s="99"/>
      <c r="CP119" s="100"/>
      <c r="CQ119" s="101"/>
      <c r="CR119" s="100"/>
      <c r="CS119" s="101"/>
      <c r="CT119" s="99"/>
      <c r="CU119" s="100"/>
      <c r="CV119" s="101"/>
      <c r="CW119" s="100"/>
      <c r="CX119" s="101"/>
      <c r="CY119" s="100"/>
      <c r="CZ119" s="101"/>
      <c r="DA119" s="100"/>
      <c r="DB119" s="101"/>
      <c r="DC119" s="100"/>
      <c r="DD119" s="101"/>
      <c r="DE119" s="100"/>
      <c r="DF119" s="101"/>
      <c r="DG119" s="99"/>
      <c r="DH119" s="100"/>
      <c r="DI119" s="101"/>
      <c r="DJ119" s="100"/>
      <c r="DK119" s="101"/>
      <c r="DL119" s="100"/>
      <c r="DM119" s="101"/>
      <c r="DN119" s="100"/>
      <c r="DO119" s="101"/>
      <c r="DP119" s="99"/>
      <c r="DQ119" s="100"/>
      <c r="DR119" s="101"/>
      <c r="DS119" s="100"/>
      <c r="DT119" s="101"/>
      <c r="DU119" s="100"/>
      <c r="DV119" s="101"/>
      <c r="DW119" s="99"/>
      <c r="DX119" s="100"/>
      <c r="DY119" s="101"/>
      <c r="DZ119" s="100"/>
      <c r="EA119" s="101"/>
      <c r="EB119" s="100"/>
      <c r="EC119" s="101"/>
      <c r="ED119" s="100"/>
      <c r="EE119" s="101"/>
      <c r="EF119" s="99"/>
      <c r="EG119" s="100"/>
      <c r="EH119" s="101"/>
      <c r="EI119" s="100"/>
      <c r="EJ119" s="102"/>
      <c r="EK119" s="100"/>
      <c r="EL119" s="101"/>
      <c r="EM119" s="100"/>
      <c r="EN119" s="101"/>
      <c r="EO119" s="99"/>
      <c r="EP119" s="102"/>
      <c r="EQ119" s="101"/>
      <c r="ER119" s="100"/>
      <c r="ES119" s="101"/>
    </row>
    <row r="120" spans="1:149" s="108" customFormat="1" x14ac:dyDescent="0.35">
      <c r="A120" s="101"/>
      <c r="B120" s="87"/>
      <c r="C120" s="103"/>
      <c r="D120" s="103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103"/>
      <c r="AB120" s="109"/>
      <c r="AC120" s="103"/>
      <c r="AD120" s="109"/>
      <c r="AE120" s="103"/>
      <c r="AF120" s="109"/>
      <c r="AG120" s="103"/>
      <c r="AH120" s="62"/>
      <c r="AI120" s="63"/>
      <c r="AJ120" s="62"/>
      <c r="AK120" s="63"/>
      <c r="AL120" s="62"/>
      <c r="AM120" s="63"/>
      <c r="AN120" s="103"/>
      <c r="AO120" s="62"/>
      <c r="AP120" s="63"/>
      <c r="AQ120" s="62"/>
      <c r="AR120" s="63"/>
      <c r="AS120" s="62"/>
      <c r="AT120" s="63"/>
      <c r="AU120" s="62"/>
      <c r="AV120" s="63"/>
      <c r="AW120" s="103"/>
      <c r="AX120" s="62"/>
      <c r="AY120" s="63"/>
      <c r="AZ120" s="62"/>
      <c r="BA120" s="63"/>
      <c r="BB120" s="62"/>
      <c r="BC120" s="63"/>
      <c r="BF120" s="103"/>
      <c r="BG120" s="62"/>
      <c r="BH120" s="63"/>
      <c r="BI120" s="62"/>
      <c r="BJ120" s="63"/>
      <c r="BK120" s="62"/>
      <c r="BL120" s="63"/>
      <c r="BM120" s="62"/>
      <c r="BN120" s="63"/>
      <c r="BO120" s="62"/>
      <c r="BP120" s="63"/>
      <c r="BQ120" s="99"/>
      <c r="BR120" s="100"/>
      <c r="BS120" s="101"/>
      <c r="BT120" s="100"/>
      <c r="BU120" s="101"/>
      <c r="BV120" s="99"/>
      <c r="BW120" s="100"/>
      <c r="BX120" s="101"/>
      <c r="BY120" s="100"/>
      <c r="BZ120" s="101"/>
      <c r="CA120" s="100"/>
      <c r="CB120" s="101"/>
      <c r="CC120" s="100"/>
      <c r="CD120" s="101"/>
      <c r="CE120" s="100"/>
      <c r="CF120" s="101"/>
      <c r="CG120" s="100"/>
      <c r="CH120" s="101"/>
      <c r="CI120" s="100"/>
      <c r="CJ120" s="101"/>
      <c r="CK120" s="100"/>
      <c r="CL120" s="101"/>
      <c r="CM120" s="100"/>
      <c r="CN120" s="101"/>
      <c r="CO120" s="99"/>
      <c r="CP120" s="100"/>
      <c r="CQ120" s="101"/>
      <c r="CR120" s="100"/>
      <c r="CS120" s="101"/>
      <c r="CT120" s="99"/>
      <c r="CU120" s="100"/>
      <c r="CV120" s="101"/>
      <c r="CW120" s="100"/>
      <c r="CX120" s="101"/>
      <c r="CY120" s="100"/>
      <c r="CZ120" s="101"/>
      <c r="DA120" s="100"/>
      <c r="DB120" s="101"/>
      <c r="DC120" s="100"/>
      <c r="DD120" s="101"/>
      <c r="DE120" s="100"/>
      <c r="DF120" s="101"/>
      <c r="DG120" s="99"/>
      <c r="DH120" s="100"/>
      <c r="DI120" s="101"/>
      <c r="DJ120" s="100"/>
      <c r="DK120" s="101"/>
      <c r="DL120" s="100"/>
      <c r="DM120" s="101"/>
      <c r="DN120" s="100"/>
      <c r="DO120" s="101"/>
      <c r="DP120" s="99"/>
      <c r="DQ120" s="100"/>
      <c r="DR120" s="101"/>
      <c r="DS120" s="100"/>
      <c r="DT120" s="101"/>
      <c r="DU120" s="100"/>
      <c r="DV120" s="101"/>
      <c r="DW120" s="99"/>
      <c r="DX120" s="100"/>
      <c r="DY120" s="101"/>
      <c r="DZ120" s="100"/>
      <c r="EA120" s="102"/>
      <c r="EB120" s="100"/>
      <c r="EC120" s="101"/>
      <c r="ED120" s="100"/>
      <c r="EE120" s="101"/>
      <c r="EF120" s="99"/>
      <c r="EG120" s="100"/>
      <c r="EH120" s="101"/>
      <c r="EI120" s="100"/>
      <c r="EJ120" s="101"/>
      <c r="EK120" s="100"/>
      <c r="EL120" s="101"/>
      <c r="EM120" s="100"/>
      <c r="EN120" s="101"/>
      <c r="EO120" s="99"/>
      <c r="EP120" s="102"/>
      <c r="EQ120" s="101"/>
      <c r="ER120" s="100"/>
      <c r="ES120" s="101"/>
    </row>
    <row r="121" spans="1:149" s="108" customFormat="1" x14ac:dyDescent="0.35">
      <c r="A121" s="101"/>
      <c r="B121" s="87"/>
      <c r="C121" s="103"/>
      <c r="D121" s="103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103"/>
      <c r="AB121" s="109"/>
      <c r="AC121" s="103"/>
      <c r="AD121" s="109"/>
      <c r="AE121" s="103"/>
      <c r="AF121" s="109"/>
      <c r="AG121" s="103"/>
      <c r="AH121" s="62"/>
      <c r="AI121" s="63"/>
      <c r="AJ121" s="62"/>
      <c r="AK121" s="63"/>
      <c r="AL121" s="62"/>
      <c r="AM121" s="63"/>
      <c r="AN121" s="103"/>
      <c r="AO121" s="62"/>
      <c r="AP121" s="63"/>
      <c r="AQ121" s="62"/>
      <c r="AR121" s="63"/>
      <c r="AS121" s="62"/>
      <c r="AT121" s="63"/>
      <c r="AU121" s="62"/>
      <c r="AV121" s="63"/>
      <c r="AW121" s="103"/>
      <c r="AX121" s="62"/>
      <c r="AY121" s="63"/>
      <c r="AZ121" s="62"/>
      <c r="BA121" s="63"/>
      <c r="BB121" s="62"/>
      <c r="BC121" s="63"/>
      <c r="BF121" s="103"/>
      <c r="BG121" s="62"/>
      <c r="BH121" s="63"/>
      <c r="BI121" s="62"/>
      <c r="BJ121" s="63"/>
      <c r="BK121" s="62"/>
      <c r="BL121" s="63"/>
      <c r="BM121" s="62"/>
      <c r="BN121" s="63"/>
      <c r="BO121" s="62"/>
      <c r="BP121" s="63"/>
      <c r="BQ121" s="99"/>
      <c r="BR121" s="100"/>
      <c r="BS121" s="101"/>
      <c r="BT121" s="100"/>
      <c r="BU121" s="101"/>
      <c r="BV121" s="99"/>
      <c r="BW121" s="100"/>
      <c r="BX121" s="101"/>
      <c r="BY121" s="100"/>
      <c r="BZ121" s="101"/>
      <c r="CA121" s="100"/>
      <c r="CB121" s="101"/>
      <c r="CC121" s="100"/>
      <c r="CD121" s="101"/>
      <c r="CE121" s="100"/>
      <c r="CF121" s="101"/>
      <c r="CG121" s="100"/>
      <c r="CH121" s="101"/>
      <c r="CI121" s="100"/>
      <c r="CJ121" s="101"/>
      <c r="CK121" s="100"/>
      <c r="CL121" s="101"/>
      <c r="CM121" s="100"/>
      <c r="CN121" s="101"/>
      <c r="CO121" s="99"/>
      <c r="CP121" s="100"/>
      <c r="CQ121" s="101"/>
      <c r="CR121" s="100"/>
      <c r="CS121" s="101"/>
      <c r="CT121" s="99"/>
      <c r="CU121" s="100"/>
      <c r="CV121" s="101"/>
      <c r="CW121" s="100"/>
      <c r="CX121" s="101"/>
      <c r="CY121" s="100"/>
      <c r="CZ121" s="101"/>
      <c r="DA121" s="100"/>
      <c r="DB121" s="101"/>
      <c r="DC121" s="100"/>
      <c r="DD121" s="101"/>
      <c r="DE121" s="100"/>
      <c r="DF121" s="101"/>
      <c r="DG121" s="99"/>
      <c r="DH121" s="100"/>
      <c r="DI121" s="101"/>
      <c r="DJ121" s="100"/>
      <c r="DK121" s="101"/>
      <c r="DL121" s="100"/>
      <c r="DM121" s="101"/>
      <c r="DN121" s="100"/>
      <c r="DO121" s="101"/>
      <c r="DP121" s="99"/>
      <c r="DQ121" s="100"/>
      <c r="DR121" s="101"/>
      <c r="DS121" s="100"/>
      <c r="DT121" s="101"/>
      <c r="DU121" s="100"/>
      <c r="DV121" s="101"/>
      <c r="DW121" s="99"/>
      <c r="DX121" s="100"/>
      <c r="DY121" s="101"/>
      <c r="DZ121" s="100"/>
      <c r="EA121" s="101"/>
      <c r="EB121" s="100"/>
      <c r="EC121" s="101"/>
      <c r="ED121" s="100"/>
      <c r="EE121" s="102"/>
      <c r="EF121" s="99"/>
      <c r="EG121" s="100"/>
      <c r="EH121" s="101"/>
      <c r="EI121" s="100"/>
      <c r="EJ121" s="101"/>
      <c r="EK121" s="100"/>
      <c r="EL121" s="101"/>
      <c r="EM121" s="100"/>
      <c r="EN121" s="101"/>
      <c r="EO121" s="99"/>
      <c r="EP121" s="102"/>
      <c r="EQ121" s="101"/>
      <c r="ER121" s="100"/>
      <c r="ES121" s="101"/>
    </row>
    <row r="122" spans="1:149" s="108" customFormat="1" x14ac:dyDescent="0.35">
      <c r="A122" s="101"/>
      <c r="B122" s="87"/>
      <c r="C122" s="103"/>
      <c r="D122" s="103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103"/>
      <c r="AB122" s="109"/>
      <c r="AC122" s="103"/>
      <c r="AD122" s="109"/>
      <c r="AE122" s="103"/>
      <c r="AF122" s="109"/>
      <c r="AG122" s="103"/>
      <c r="AH122" s="62"/>
      <c r="AI122" s="63"/>
      <c r="AJ122" s="62"/>
      <c r="AK122" s="63"/>
      <c r="AL122" s="62"/>
      <c r="AM122" s="63"/>
      <c r="AN122" s="103"/>
      <c r="AO122" s="62"/>
      <c r="AP122" s="63"/>
      <c r="AQ122" s="62"/>
      <c r="AR122" s="63"/>
      <c r="AS122" s="62"/>
      <c r="AT122" s="63"/>
      <c r="AU122" s="62"/>
      <c r="AV122" s="63"/>
      <c r="AW122" s="103"/>
      <c r="AX122" s="62"/>
      <c r="AY122" s="63"/>
      <c r="AZ122" s="62"/>
      <c r="BA122" s="63"/>
      <c r="BB122" s="62"/>
      <c r="BC122" s="63"/>
      <c r="BF122" s="103"/>
      <c r="BG122" s="62"/>
      <c r="BH122" s="63"/>
      <c r="BI122" s="62"/>
      <c r="BJ122" s="63"/>
      <c r="BK122" s="62"/>
      <c r="BL122" s="63"/>
      <c r="BM122" s="62"/>
      <c r="BN122" s="63"/>
      <c r="BO122" s="62"/>
      <c r="BP122" s="63"/>
      <c r="BQ122" s="99"/>
      <c r="BR122" s="100"/>
      <c r="BS122" s="101"/>
      <c r="BT122" s="100"/>
      <c r="BU122" s="102"/>
      <c r="BV122" s="99"/>
      <c r="BW122" s="100"/>
      <c r="BX122" s="101"/>
      <c r="BY122" s="100"/>
      <c r="BZ122" s="101"/>
      <c r="CA122" s="100"/>
      <c r="CB122" s="101"/>
      <c r="CC122" s="100"/>
      <c r="CD122" s="101"/>
      <c r="CE122" s="100"/>
      <c r="CF122" s="101"/>
      <c r="CG122" s="100"/>
      <c r="CH122" s="101"/>
      <c r="CI122" s="100"/>
      <c r="CJ122" s="101"/>
      <c r="CK122" s="100"/>
      <c r="CL122" s="101"/>
      <c r="CM122" s="100"/>
      <c r="CN122" s="101"/>
      <c r="CO122" s="99"/>
      <c r="CP122" s="100"/>
      <c r="CQ122" s="101"/>
      <c r="CR122" s="100"/>
      <c r="CS122" s="101"/>
      <c r="CT122" s="99"/>
      <c r="CU122" s="100"/>
      <c r="CV122" s="101"/>
      <c r="CW122" s="100"/>
      <c r="CX122" s="101"/>
      <c r="CY122" s="100"/>
      <c r="CZ122" s="101"/>
      <c r="DA122" s="100"/>
      <c r="DB122" s="101"/>
      <c r="DC122" s="100"/>
      <c r="DD122" s="101"/>
      <c r="DE122" s="100"/>
      <c r="DF122" s="101"/>
      <c r="DG122" s="99"/>
      <c r="DH122" s="100"/>
      <c r="DI122" s="101"/>
      <c r="DJ122" s="100"/>
      <c r="DK122" s="101"/>
      <c r="DL122" s="100"/>
      <c r="DM122" s="101"/>
      <c r="DN122" s="100"/>
      <c r="DO122" s="101"/>
      <c r="DP122" s="99"/>
      <c r="DQ122" s="100"/>
      <c r="DR122" s="101"/>
      <c r="DS122" s="100"/>
      <c r="DT122" s="101"/>
      <c r="DU122" s="100"/>
      <c r="DV122" s="101"/>
      <c r="DW122" s="99"/>
      <c r="DX122" s="100"/>
      <c r="DY122" s="101"/>
      <c r="DZ122" s="100"/>
      <c r="EA122" s="102"/>
      <c r="EB122" s="100"/>
      <c r="EC122" s="101"/>
      <c r="ED122" s="100"/>
      <c r="EE122" s="101"/>
      <c r="EF122" s="99"/>
      <c r="EG122" s="100"/>
      <c r="EH122" s="101"/>
      <c r="EI122" s="100"/>
      <c r="EJ122" s="101"/>
      <c r="EK122" s="100"/>
      <c r="EL122" s="101"/>
      <c r="EM122" s="100"/>
      <c r="EN122" s="101"/>
      <c r="EO122" s="99"/>
      <c r="EP122" s="102"/>
      <c r="EQ122" s="101"/>
      <c r="ER122" s="100"/>
      <c r="ES122" s="101"/>
    </row>
    <row r="123" spans="1:149" s="108" customFormat="1" x14ac:dyDescent="0.35">
      <c r="A123" s="101"/>
      <c r="B123" s="87"/>
      <c r="C123" s="103"/>
      <c r="D123" s="103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103"/>
      <c r="AB123" s="109"/>
      <c r="AC123" s="103"/>
      <c r="AD123" s="109"/>
      <c r="AE123" s="103"/>
      <c r="AF123" s="109"/>
      <c r="AG123" s="103"/>
      <c r="AH123" s="62"/>
      <c r="AI123" s="63"/>
      <c r="AJ123" s="62"/>
      <c r="AK123" s="63"/>
      <c r="AL123" s="62"/>
      <c r="AM123" s="63"/>
      <c r="AN123" s="103"/>
      <c r="AO123" s="62"/>
      <c r="AP123" s="63"/>
      <c r="AQ123" s="62"/>
      <c r="AR123" s="63"/>
      <c r="AS123" s="62"/>
      <c r="AT123" s="63"/>
      <c r="AU123" s="62"/>
      <c r="AV123" s="63"/>
      <c r="AW123" s="103"/>
      <c r="AX123" s="62"/>
      <c r="AY123" s="63"/>
      <c r="AZ123" s="62"/>
      <c r="BA123" s="63"/>
      <c r="BB123" s="62"/>
      <c r="BC123" s="63"/>
      <c r="BF123" s="103"/>
      <c r="BG123" s="62"/>
      <c r="BH123" s="63"/>
      <c r="BI123" s="62"/>
      <c r="BJ123" s="63"/>
      <c r="BK123" s="62"/>
      <c r="BL123" s="63"/>
      <c r="BM123" s="62"/>
      <c r="BN123" s="63"/>
      <c r="BO123" s="62"/>
      <c r="BP123" s="63"/>
      <c r="BQ123" s="99"/>
      <c r="BR123" s="100"/>
      <c r="BS123" s="101"/>
      <c r="BT123" s="100"/>
      <c r="BU123" s="101"/>
      <c r="BV123" s="99"/>
      <c r="BW123" s="100"/>
      <c r="BX123" s="101"/>
      <c r="BY123" s="100"/>
      <c r="BZ123" s="101"/>
      <c r="CA123" s="100"/>
      <c r="CB123" s="101"/>
      <c r="CC123" s="100"/>
      <c r="CD123" s="101"/>
      <c r="CE123" s="100"/>
      <c r="CF123" s="101"/>
      <c r="CG123" s="100"/>
      <c r="CH123" s="101"/>
      <c r="CI123" s="100"/>
      <c r="CJ123" s="101"/>
      <c r="CK123" s="100"/>
      <c r="CL123" s="101"/>
      <c r="CM123" s="100"/>
      <c r="CN123" s="101"/>
      <c r="CO123" s="99"/>
      <c r="CP123" s="100"/>
      <c r="CQ123" s="101"/>
      <c r="CR123" s="100"/>
      <c r="CS123" s="101"/>
      <c r="CT123" s="99"/>
      <c r="CU123" s="100"/>
      <c r="CV123" s="101"/>
      <c r="CW123" s="100"/>
      <c r="CX123" s="101"/>
      <c r="CY123" s="100"/>
      <c r="CZ123" s="101"/>
      <c r="DA123" s="100"/>
      <c r="DB123" s="101"/>
      <c r="DC123" s="100"/>
      <c r="DD123" s="101"/>
      <c r="DE123" s="100"/>
      <c r="DF123" s="101"/>
      <c r="DG123" s="99"/>
      <c r="DH123" s="100"/>
      <c r="DI123" s="101"/>
      <c r="DJ123" s="100"/>
      <c r="DK123" s="101"/>
      <c r="DL123" s="100"/>
      <c r="DM123" s="101"/>
      <c r="DN123" s="100"/>
      <c r="DO123" s="101"/>
      <c r="DP123" s="99"/>
      <c r="DQ123" s="100"/>
      <c r="DR123" s="101"/>
      <c r="DS123" s="100"/>
      <c r="DT123" s="101"/>
      <c r="DU123" s="100"/>
      <c r="DV123" s="101"/>
      <c r="DW123" s="99"/>
      <c r="DX123" s="100"/>
      <c r="DY123" s="101"/>
      <c r="DZ123" s="100"/>
      <c r="EA123" s="101"/>
      <c r="EB123" s="100"/>
      <c r="EC123" s="101"/>
      <c r="ED123" s="100"/>
      <c r="EE123" s="101"/>
      <c r="EF123" s="99"/>
      <c r="EG123" s="100"/>
      <c r="EH123" s="101"/>
      <c r="EI123" s="100"/>
      <c r="EJ123" s="101"/>
      <c r="EK123" s="100"/>
      <c r="EL123" s="101"/>
      <c r="EM123" s="100"/>
      <c r="EN123" s="101"/>
      <c r="EO123" s="99"/>
      <c r="EP123" s="102"/>
      <c r="EQ123" s="101"/>
      <c r="ER123" s="100"/>
      <c r="ES123" s="101"/>
    </row>
    <row r="124" spans="1:149" s="108" customFormat="1" x14ac:dyDescent="0.35">
      <c r="A124" s="101"/>
      <c r="B124" s="87"/>
      <c r="C124" s="103"/>
      <c r="D124" s="103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103"/>
      <c r="AB124" s="109"/>
      <c r="AC124" s="103"/>
      <c r="AD124" s="109"/>
      <c r="AE124" s="103"/>
      <c r="AF124" s="109"/>
      <c r="AG124" s="103"/>
      <c r="AH124" s="62"/>
      <c r="AI124" s="63"/>
      <c r="AJ124" s="62"/>
      <c r="AK124" s="63"/>
      <c r="AL124" s="62"/>
      <c r="AM124" s="63"/>
      <c r="AN124" s="103"/>
      <c r="AO124" s="62"/>
      <c r="AP124" s="63"/>
      <c r="AQ124" s="62"/>
      <c r="AR124" s="63"/>
      <c r="AS124" s="62"/>
      <c r="AT124" s="63"/>
      <c r="AU124" s="62"/>
      <c r="AV124" s="63"/>
      <c r="AW124" s="103"/>
      <c r="AX124" s="62"/>
      <c r="AY124" s="63"/>
      <c r="AZ124" s="62"/>
      <c r="BA124" s="63"/>
      <c r="BB124" s="62"/>
      <c r="BC124" s="63"/>
      <c r="BF124" s="103"/>
      <c r="BG124" s="62"/>
      <c r="BH124" s="63"/>
      <c r="BI124" s="62"/>
      <c r="BJ124" s="63"/>
      <c r="BK124" s="62"/>
      <c r="BL124" s="63"/>
      <c r="BM124" s="62"/>
      <c r="BN124" s="63"/>
      <c r="BO124" s="62"/>
      <c r="BP124" s="63"/>
      <c r="BQ124" s="99"/>
      <c r="BR124" s="100"/>
      <c r="BS124" s="101"/>
      <c r="BT124" s="100"/>
      <c r="BU124" s="101"/>
      <c r="BV124" s="99"/>
      <c r="BW124" s="100"/>
      <c r="BX124" s="101"/>
      <c r="BY124" s="100"/>
      <c r="BZ124" s="101"/>
      <c r="CA124" s="100"/>
      <c r="CB124" s="101"/>
      <c r="CC124" s="100"/>
      <c r="CD124" s="101"/>
      <c r="CE124" s="100"/>
      <c r="CF124" s="101"/>
      <c r="CG124" s="100"/>
      <c r="CH124" s="101"/>
      <c r="CI124" s="100"/>
      <c r="CJ124" s="101"/>
      <c r="CK124" s="100"/>
      <c r="CL124" s="101"/>
      <c r="CM124" s="100"/>
      <c r="CN124" s="101"/>
      <c r="CO124" s="99"/>
      <c r="CP124" s="100"/>
      <c r="CQ124" s="101"/>
      <c r="CR124" s="100"/>
      <c r="CS124" s="101"/>
      <c r="CT124" s="99"/>
      <c r="CU124" s="100"/>
      <c r="CV124" s="101"/>
      <c r="CW124" s="100"/>
      <c r="CX124" s="101"/>
      <c r="CY124" s="100"/>
      <c r="CZ124" s="101"/>
      <c r="DA124" s="100"/>
      <c r="DB124" s="101"/>
      <c r="DC124" s="100"/>
      <c r="DD124" s="101"/>
      <c r="DE124" s="100"/>
      <c r="DF124" s="101"/>
      <c r="DG124" s="99"/>
      <c r="DH124" s="100"/>
      <c r="DI124" s="101"/>
      <c r="DJ124" s="100"/>
      <c r="DK124" s="101"/>
      <c r="DL124" s="100"/>
      <c r="DM124" s="101"/>
      <c r="DN124" s="100"/>
      <c r="DO124" s="101"/>
      <c r="DP124" s="99"/>
      <c r="DQ124" s="100"/>
      <c r="DR124" s="101"/>
      <c r="DS124" s="100"/>
      <c r="DT124" s="101"/>
      <c r="DU124" s="100"/>
      <c r="DV124" s="101"/>
      <c r="DW124" s="99"/>
      <c r="DX124" s="100"/>
      <c r="DY124" s="101"/>
      <c r="DZ124" s="100"/>
      <c r="EA124" s="101"/>
      <c r="EB124" s="100"/>
      <c r="EC124" s="101"/>
      <c r="ED124" s="100"/>
      <c r="EE124" s="101"/>
      <c r="EF124" s="99"/>
      <c r="EG124" s="100"/>
      <c r="EH124" s="101"/>
      <c r="EI124" s="100"/>
      <c r="EJ124" s="101"/>
      <c r="EK124" s="100"/>
      <c r="EL124" s="101"/>
      <c r="EM124" s="100"/>
      <c r="EN124" s="101"/>
      <c r="EO124" s="99"/>
      <c r="EP124" s="102"/>
      <c r="EQ124" s="101"/>
      <c r="ER124" s="100"/>
      <c r="ES124" s="101"/>
    </row>
    <row r="125" spans="1:149" s="108" customFormat="1" x14ac:dyDescent="0.35">
      <c r="A125" s="101"/>
      <c r="B125" s="87"/>
      <c r="C125" s="103"/>
      <c r="D125" s="103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103"/>
      <c r="AB125" s="109"/>
      <c r="AC125" s="103"/>
      <c r="AD125" s="109"/>
      <c r="AE125" s="103"/>
      <c r="AF125" s="109"/>
      <c r="AG125" s="103"/>
      <c r="AH125" s="62"/>
      <c r="AI125" s="63"/>
      <c r="AJ125" s="62"/>
      <c r="AK125" s="63"/>
      <c r="AL125" s="62"/>
      <c r="AM125" s="63"/>
      <c r="AN125" s="103"/>
      <c r="AO125" s="62"/>
      <c r="AP125" s="63"/>
      <c r="AQ125" s="62"/>
      <c r="AR125" s="63"/>
      <c r="AS125" s="62"/>
      <c r="AT125" s="63"/>
      <c r="AU125" s="62"/>
      <c r="AV125" s="63"/>
      <c r="AW125" s="103"/>
      <c r="AX125" s="62"/>
      <c r="AY125" s="63"/>
      <c r="AZ125" s="62"/>
      <c r="BA125" s="63"/>
      <c r="BB125" s="62"/>
      <c r="BC125" s="63"/>
      <c r="BF125" s="103"/>
      <c r="BG125" s="62"/>
      <c r="BH125" s="63"/>
      <c r="BI125" s="62"/>
      <c r="BJ125" s="63"/>
      <c r="BK125" s="62"/>
      <c r="BL125" s="63"/>
      <c r="BM125" s="62"/>
      <c r="BN125" s="63"/>
      <c r="BO125" s="62"/>
      <c r="BP125" s="63"/>
      <c r="BQ125" s="103"/>
      <c r="BR125" s="100"/>
      <c r="BS125" s="101"/>
      <c r="BT125" s="100"/>
      <c r="BU125" s="101"/>
      <c r="BV125" s="99"/>
      <c r="BW125" s="100"/>
      <c r="BX125" s="101"/>
      <c r="BY125" s="100"/>
      <c r="BZ125" s="101"/>
      <c r="CA125" s="100"/>
      <c r="CB125" s="101"/>
      <c r="CC125" s="100"/>
      <c r="CD125" s="101"/>
      <c r="CE125" s="100"/>
      <c r="CF125" s="101"/>
      <c r="CG125" s="100"/>
      <c r="CH125" s="101"/>
      <c r="CI125" s="100"/>
      <c r="CJ125" s="101"/>
      <c r="CK125" s="100"/>
      <c r="CL125" s="101"/>
      <c r="CM125" s="100"/>
      <c r="CN125" s="101"/>
      <c r="CO125" s="99"/>
      <c r="CP125" s="100"/>
      <c r="CQ125" s="101"/>
      <c r="CR125" s="100"/>
      <c r="CS125" s="101"/>
      <c r="CT125" s="99"/>
      <c r="CU125" s="100"/>
      <c r="CV125" s="101"/>
      <c r="CW125" s="100"/>
      <c r="CX125" s="101"/>
      <c r="CY125" s="100"/>
      <c r="CZ125" s="101"/>
      <c r="DA125" s="100"/>
      <c r="DB125" s="101"/>
      <c r="DC125" s="100"/>
      <c r="DD125" s="101"/>
      <c r="DE125" s="100"/>
      <c r="DF125" s="101"/>
      <c r="DG125" s="99"/>
      <c r="DH125" s="100"/>
      <c r="DI125" s="101"/>
      <c r="DJ125" s="100"/>
      <c r="DK125" s="101"/>
      <c r="DL125" s="100"/>
      <c r="DM125" s="101"/>
      <c r="DN125" s="100"/>
      <c r="DO125" s="101"/>
      <c r="DP125" s="99"/>
      <c r="DQ125" s="100"/>
      <c r="DR125" s="101"/>
      <c r="DS125" s="100"/>
      <c r="DT125" s="101"/>
      <c r="DU125" s="100"/>
      <c r="DV125" s="101"/>
      <c r="DW125" s="99"/>
      <c r="DX125" s="100"/>
      <c r="DY125" s="101"/>
      <c r="DZ125" s="100"/>
      <c r="EA125" s="101"/>
      <c r="EB125" s="100"/>
      <c r="EC125" s="101"/>
      <c r="ED125" s="100"/>
      <c r="EE125" s="101"/>
      <c r="EF125" s="99"/>
      <c r="EG125" s="100"/>
      <c r="EH125" s="101"/>
      <c r="EI125" s="100"/>
      <c r="EJ125" s="101"/>
      <c r="EK125" s="100"/>
      <c r="EL125" s="101"/>
      <c r="EM125" s="100"/>
      <c r="EN125" s="101"/>
      <c r="EO125" s="99"/>
      <c r="EP125" s="102"/>
      <c r="EQ125" s="101"/>
      <c r="ER125" s="100"/>
      <c r="ES125" s="101"/>
    </row>
    <row r="126" spans="1:149" s="108" customFormat="1" x14ac:dyDescent="0.35">
      <c r="A126" s="101"/>
      <c r="B126" s="87"/>
      <c r="C126" s="103"/>
      <c r="D126" s="103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103"/>
      <c r="AB126" s="109"/>
      <c r="AC126" s="103"/>
      <c r="AD126" s="109"/>
      <c r="AE126" s="103"/>
      <c r="AF126" s="109"/>
      <c r="AG126" s="103"/>
      <c r="AH126" s="62"/>
      <c r="AI126" s="63"/>
      <c r="AJ126" s="62"/>
      <c r="AK126" s="63"/>
      <c r="AL126" s="62"/>
      <c r="AM126" s="63"/>
      <c r="AN126" s="103"/>
      <c r="AO126" s="62"/>
      <c r="AP126" s="63"/>
      <c r="AQ126" s="62"/>
      <c r="AR126" s="63"/>
      <c r="AS126" s="62"/>
      <c r="AT126" s="63"/>
      <c r="AU126" s="62"/>
      <c r="AV126" s="63"/>
      <c r="AW126" s="103"/>
      <c r="AX126" s="62"/>
      <c r="AY126" s="63"/>
      <c r="AZ126" s="62"/>
      <c r="BA126" s="63"/>
      <c r="BB126" s="62"/>
      <c r="BC126" s="63"/>
      <c r="BF126" s="103"/>
      <c r="BG126" s="62"/>
      <c r="BH126" s="63"/>
      <c r="BI126" s="62"/>
      <c r="BJ126" s="63"/>
      <c r="BK126" s="62"/>
      <c r="BL126" s="63"/>
      <c r="BM126" s="62"/>
      <c r="BN126" s="63"/>
      <c r="BO126" s="62"/>
      <c r="BP126" s="63"/>
      <c r="BQ126" s="103"/>
      <c r="BR126" s="100"/>
      <c r="BS126" s="101"/>
      <c r="BT126" s="100"/>
      <c r="BU126" s="101"/>
      <c r="BV126" s="99"/>
      <c r="BW126" s="100"/>
      <c r="BX126" s="101"/>
      <c r="BY126" s="100"/>
      <c r="BZ126" s="101"/>
      <c r="CA126" s="100"/>
      <c r="CB126" s="101"/>
      <c r="CC126" s="100"/>
      <c r="CD126" s="101"/>
      <c r="CE126" s="100"/>
      <c r="CF126" s="101"/>
      <c r="CG126" s="100"/>
      <c r="CH126" s="101"/>
      <c r="CI126" s="100"/>
      <c r="CJ126" s="101"/>
      <c r="CK126" s="100"/>
      <c r="CL126" s="101"/>
      <c r="CM126" s="100"/>
      <c r="CN126" s="101"/>
      <c r="CO126" s="99"/>
      <c r="CP126" s="100"/>
      <c r="CQ126" s="101"/>
      <c r="CR126" s="100"/>
      <c r="CS126" s="101"/>
      <c r="CT126" s="99"/>
      <c r="CU126" s="100"/>
      <c r="CV126" s="101"/>
      <c r="CW126" s="100"/>
      <c r="CX126" s="101"/>
      <c r="CY126" s="100"/>
      <c r="CZ126" s="101"/>
      <c r="DA126" s="100"/>
      <c r="DB126" s="101"/>
      <c r="DC126" s="100"/>
      <c r="DD126" s="101"/>
      <c r="DE126" s="100"/>
      <c r="DF126" s="101"/>
      <c r="DG126" s="99"/>
      <c r="DH126" s="100"/>
      <c r="DI126" s="101"/>
      <c r="DJ126" s="100"/>
      <c r="DK126" s="101"/>
      <c r="DL126" s="100"/>
      <c r="DM126" s="101"/>
      <c r="DN126" s="100"/>
      <c r="DO126" s="101"/>
      <c r="DP126" s="99"/>
      <c r="DQ126" s="100"/>
      <c r="DR126" s="101"/>
      <c r="DS126" s="100"/>
      <c r="DT126" s="101"/>
      <c r="DU126" s="100"/>
      <c r="DV126" s="101"/>
      <c r="DW126" s="99"/>
      <c r="DX126" s="100"/>
      <c r="DY126" s="101"/>
      <c r="DZ126" s="100"/>
      <c r="EA126" s="101"/>
      <c r="EB126" s="100"/>
      <c r="EC126" s="101"/>
      <c r="ED126" s="100"/>
      <c r="EE126" s="101"/>
      <c r="EF126" s="99"/>
      <c r="EG126" s="100"/>
      <c r="EH126" s="101"/>
      <c r="EI126" s="100"/>
      <c r="EJ126" s="101"/>
      <c r="EK126" s="100"/>
      <c r="EL126" s="101"/>
      <c r="EM126" s="100"/>
      <c r="EN126" s="101"/>
      <c r="EO126" s="99"/>
      <c r="EP126" s="102"/>
      <c r="EQ126" s="101"/>
      <c r="ER126" s="100"/>
      <c r="ES126" s="101"/>
    </row>
    <row r="127" spans="1:149" s="108" customFormat="1" x14ac:dyDescent="0.35">
      <c r="A127" s="101"/>
      <c r="B127" s="87"/>
      <c r="C127" s="103"/>
      <c r="D127" s="103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103"/>
      <c r="AB127" s="109"/>
      <c r="AC127" s="103"/>
      <c r="AD127" s="109"/>
      <c r="AE127" s="103"/>
      <c r="AF127" s="109"/>
      <c r="AG127" s="103"/>
      <c r="AH127" s="62"/>
      <c r="AI127" s="63"/>
      <c r="AJ127" s="62"/>
      <c r="AK127" s="63"/>
      <c r="AL127" s="62"/>
      <c r="AM127" s="63"/>
      <c r="AN127" s="103"/>
      <c r="AO127" s="62"/>
      <c r="AP127" s="63"/>
      <c r="AQ127" s="62"/>
      <c r="AR127" s="63"/>
      <c r="AS127" s="62"/>
      <c r="AT127" s="63"/>
      <c r="AU127" s="62"/>
      <c r="AV127" s="63"/>
      <c r="AW127" s="103"/>
      <c r="AX127" s="62"/>
      <c r="AY127" s="63"/>
      <c r="AZ127" s="62"/>
      <c r="BA127" s="63"/>
      <c r="BB127" s="62"/>
      <c r="BC127" s="63"/>
      <c r="BF127" s="103"/>
      <c r="BG127" s="62"/>
      <c r="BH127" s="63"/>
      <c r="BI127" s="62"/>
      <c r="BJ127" s="63"/>
      <c r="BK127" s="62"/>
      <c r="BL127" s="63"/>
      <c r="BM127" s="62"/>
      <c r="BN127" s="63"/>
      <c r="BO127" s="62"/>
      <c r="BP127" s="63"/>
      <c r="BQ127" s="103"/>
      <c r="BR127" s="100"/>
      <c r="BS127" s="101"/>
      <c r="BT127" s="100"/>
      <c r="BU127" s="101"/>
      <c r="BV127" s="99"/>
      <c r="BW127" s="100"/>
      <c r="BX127" s="101"/>
      <c r="BY127" s="100"/>
      <c r="BZ127" s="101"/>
      <c r="CA127" s="100"/>
      <c r="CB127" s="101"/>
      <c r="CC127" s="100"/>
      <c r="CD127" s="101"/>
      <c r="CE127" s="100"/>
      <c r="CF127" s="101"/>
      <c r="CG127" s="100"/>
      <c r="CH127" s="101"/>
      <c r="CI127" s="100"/>
      <c r="CJ127" s="101"/>
      <c r="CK127" s="100"/>
      <c r="CL127" s="101"/>
      <c r="CM127" s="100"/>
      <c r="CN127" s="101"/>
      <c r="CO127" s="99"/>
      <c r="CP127" s="100"/>
      <c r="CQ127" s="101"/>
      <c r="CR127" s="100"/>
      <c r="CS127" s="101"/>
      <c r="CT127" s="99"/>
      <c r="CU127" s="100"/>
      <c r="CV127" s="101"/>
      <c r="CW127" s="100"/>
      <c r="CX127" s="101"/>
      <c r="CY127" s="100"/>
      <c r="CZ127" s="101"/>
      <c r="DA127" s="100"/>
      <c r="DB127" s="101"/>
      <c r="DC127" s="100"/>
      <c r="DD127" s="101"/>
      <c r="DE127" s="100"/>
      <c r="DF127" s="101"/>
      <c r="DG127" s="99"/>
      <c r="DH127" s="100"/>
      <c r="DI127" s="101"/>
      <c r="DJ127" s="100"/>
      <c r="DK127" s="101"/>
      <c r="DL127" s="100"/>
      <c r="DM127" s="101"/>
      <c r="DN127" s="100"/>
      <c r="DO127" s="101"/>
      <c r="DP127" s="99"/>
      <c r="DQ127" s="100"/>
      <c r="DR127" s="101"/>
      <c r="DS127" s="100"/>
      <c r="DT127" s="101"/>
      <c r="DU127" s="100"/>
      <c r="DV127" s="101"/>
      <c r="DW127" s="99"/>
      <c r="DX127" s="100"/>
      <c r="DY127" s="101"/>
      <c r="DZ127" s="100"/>
      <c r="EA127" s="101"/>
      <c r="EB127" s="100"/>
      <c r="EC127" s="101"/>
      <c r="ED127" s="100"/>
      <c r="EE127" s="101"/>
      <c r="EF127" s="99"/>
      <c r="EG127" s="100"/>
      <c r="EH127" s="101"/>
      <c r="EI127" s="100"/>
      <c r="EJ127" s="101"/>
      <c r="EK127" s="100"/>
      <c r="EL127" s="101"/>
      <c r="EM127" s="100"/>
      <c r="EN127" s="101"/>
      <c r="EO127" s="99"/>
      <c r="EP127" s="102"/>
      <c r="EQ127" s="101"/>
      <c r="ER127" s="100"/>
      <c r="ES127" s="101"/>
    </row>
    <row r="128" spans="1:149" s="108" customFormat="1" x14ac:dyDescent="0.35">
      <c r="A128" s="101"/>
      <c r="B128" s="87"/>
      <c r="C128" s="103"/>
      <c r="D128" s="103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103"/>
      <c r="AB128" s="109"/>
      <c r="AC128" s="103"/>
      <c r="AD128" s="109"/>
      <c r="AE128" s="103"/>
      <c r="AF128" s="109"/>
      <c r="AG128" s="103"/>
      <c r="AH128" s="62"/>
      <c r="AI128" s="63"/>
      <c r="AJ128" s="62"/>
      <c r="AK128" s="63"/>
      <c r="AL128" s="62"/>
      <c r="AM128" s="63"/>
      <c r="AN128" s="103"/>
      <c r="AO128" s="62"/>
      <c r="AP128" s="63"/>
      <c r="AQ128" s="62"/>
      <c r="AR128" s="63"/>
      <c r="AS128" s="62"/>
      <c r="AT128" s="63"/>
      <c r="AU128" s="62"/>
      <c r="AV128" s="63"/>
      <c r="AW128" s="103"/>
      <c r="AX128" s="62"/>
      <c r="AY128" s="63"/>
      <c r="AZ128" s="62"/>
      <c r="BA128" s="63"/>
      <c r="BB128" s="62"/>
      <c r="BC128" s="63"/>
      <c r="BF128" s="103"/>
      <c r="BG128" s="62"/>
      <c r="BH128" s="63"/>
      <c r="BI128" s="62"/>
      <c r="BJ128" s="63"/>
      <c r="BK128" s="62"/>
      <c r="BL128" s="63"/>
      <c r="BM128" s="62"/>
      <c r="BN128" s="63"/>
      <c r="BO128" s="62"/>
      <c r="BP128" s="63"/>
      <c r="BQ128" s="103"/>
      <c r="BR128" s="100"/>
      <c r="BS128" s="101"/>
      <c r="BT128" s="100"/>
      <c r="BU128" s="101"/>
      <c r="BV128" s="99"/>
      <c r="BW128" s="100"/>
      <c r="BX128" s="101"/>
      <c r="BY128" s="100"/>
      <c r="BZ128" s="101"/>
      <c r="CA128" s="100"/>
      <c r="CB128" s="101"/>
      <c r="CC128" s="100"/>
      <c r="CD128" s="101"/>
      <c r="CE128" s="100"/>
      <c r="CF128" s="101"/>
      <c r="CG128" s="100"/>
      <c r="CH128" s="101"/>
      <c r="CI128" s="100"/>
      <c r="CJ128" s="101"/>
      <c r="CK128" s="100"/>
      <c r="CL128" s="101"/>
      <c r="CM128" s="100"/>
      <c r="CN128" s="101"/>
      <c r="CO128" s="99"/>
      <c r="CP128" s="100"/>
      <c r="CQ128" s="101"/>
      <c r="CR128" s="100"/>
      <c r="CS128" s="101"/>
      <c r="CT128" s="99"/>
      <c r="CU128" s="100"/>
      <c r="CV128" s="101"/>
      <c r="CW128" s="100"/>
      <c r="CX128" s="101"/>
      <c r="CY128" s="100"/>
      <c r="CZ128" s="101"/>
      <c r="DA128" s="100"/>
      <c r="DB128" s="101"/>
      <c r="DC128" s="100"/>
      <c r="DD128" s="101"/>
      <c r="DE128" s="100"/>
      <c r="DF128" s="101"/>
      <c r="DG128" s="99"/>
      <c r="DH128" s="100"/>
      <c r="DI128" s="101"/>
      <c r="DJ128" s="100"/>
      <c r="DK128" s="101"/>
      <c r="DL128" s="100"/>
      <c r="DM128" s="101"/>
      <c r="DN128" s="100"/>
      <c r="DO128" s="101"/>
      <c r="DP128" s="99"/>
      <c r="DQ128" s="100"/>
      <c r="DR128" s="101"/>
      <c r="DS128" s="100"/>
      <c r="DT128" s="101"/>
      <c r="DU128" s="100"/>
      <c r="DV128" s="101"/>
      <c r="DW128" s="99"/>
      <c r="DX128" s="100"/>
      <c r="DY128" s="101"/>
      <c r="DZ128" s="100"/>
      <c r="EA128" s="101"/>
      <c r="EB128" s="100"/>
      <c r="EC128" s="101"/>
      <c r="ED128" s="100"/>
      <c r="EE128" s="101"/>
      <c r="EF128" s="99"/>
      <c r="EG128" s="100"/>
      <c r="EH128" s="101"/>
      <c r="EI128" s="100"/>
      <c r="EJ128" s="101"/>
      <c r="EK128" s="100"/>
      <c r="EL128" s="101"/>
      <c r="EM128" s="100"/>
      <c r="EN128" s="101"/>
      <c r="EO128" s="99"/>
      <c r="EP128" s="102"/>
      <c r="EQ128" s="101"/>
      <c r="ER128" s="100"/>
      <c r="ES128" s="101"/>
    </row>
    <row r="129" spans="1:149" s="108" customFormat="1" x14ac:dyDescent="0.35">
      <c r="A129" s="101"/>
      <c r="B129" s="87"/>
      <c r="C129" s="103"/>
      <c r="D129" s="103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103"/>
      <c r="AB129" s="109"/>
      <c r="AC129" s="103"/>
      <c r="AD129" s="109"/>
      <c r="AE129" s="103"/>
      <c r="AF129" s="109"/>
      <c r="AG129" s="103"/>
      <c r="AH129" s="62"/>
      <c r="AI129" s="63"/>
      <c r="AJ129" s="62"/>
      <c r="AK129" s="63"/>
      <c r="AL129" s="62"/>
      <c r="AM129" s="63"/>
      <c r="AN129" s="103"/>
      <c r="AO129" s="62"/>
      <c r="AP129" s="63"/>
      <c r="AQ129" s="62"/>
      <c r="AR129" s="63"/>
      <c r="AS129" s="62"/>
      <c r="AT129" s="63"/>
      <c r="AU129" s="62"/>
      <c r="AV129" s="63"/>
      <c r="AW129" s="103"/>
      <c r="AX129" s="62"/>
      <c r="AY129" s="63"/>
      <c r="AZ129" s="62"/>
      <c r="BA129" s="63"/>
      <c r="BB129" s="62"/>
      <c r="BC129" s="63"/>
      <c r="BF129" s="103"/>
      <c r="BG129" s="62"/>
      <c r="BH129" s="63"/>
      <c r="BI129" s="62"/>
      <c r="BJ129" s="63"/>
      <c r="BK129" s="62"/>
      <c r="BL129" s="63"/>
      <c r="BM129" s="62"/>
      <c r="BN129" s="63"/>
      <c r="BO129" s="62"/>
      <c r="BP129" s="63"/>
      <c r="BQ129" s="103"/>
      <c r="BR129" s="100"/>
      <c r="BS129" s="101"/>
      <c r="BT129" s="100"/>
      <c r="BU129" s="101"/>
      <c r="BV129" s="99"/>
      <c r="BW129" s="100"/>
      <c r="BX129" s="101"/>
      <c r="BY129" s="100"/>
      <c r="BZ129" s="102"/>
      <c r="CA129" s="100"/>
      <c r="CB129" s="102"/>
      <c r="CC129" s="100"/>
      <c r="CD129" s="101"/>
      <c r="CE129" s="100"/>
      <c r="CF129" s="102"/>
      <c r="CG129" s="100"/>
      <c r="CH129" s="101"/>
      <c r="CI129" s="100"/>
      <c r="CJ129" s="102"/>
      <c r="CK129" s="100"/>
      <c r="CL129" s="101"/>
      <c r="CM129" s="100"/>
      <c r="CN129" s="102"/>
      <c r="CO129" s="99"/>
      <c r="CP129" s="100"/>
      <c r="CQ129" s="101"/>
      <c r="CR129" s="100"/>
      <c r="CS129" s="101"/>
      <c r="CT129" s="99"/>
      <c r="CU129" s="100"/>
      <c r="CV129" s="101"/>
      <c r="CW129" s="100"/>
      <c r="CX129" s="102"/>
      <c r="CY129" s="100"/>
      <c r="CZ129" s="102"/>
      <c r="DA129" s="100"/>
      <c r="DB129" s="101"/>
      <c r="DC129" s="100"/>
      <c r="DD129" s="102"/>
      <c r="DE129" s="100"/>
      <c r="DF129" s="101"/>
      <c r="DG129" s="99"/>
      <c r="DH129" s="100"/>
      <c r="DI129" s="101"/>
      <c r="DJ129" s="100"/>
      <c r="DK129" s="101"/>
      <c r="DL129" s="100"/>
      <c r="DM129" s="101"/>
      <c r="DN129" s="100"/>
      <c r="DO129" s="101"/>
      <c r="DP129" s="99"/>
      <c r="DQ129" s="100"/>
      <c r="DR129" s="101"/>
      <c r="DS129" s="100"/>
      <c r="DT129" s="101"/>
      <c r="DU129" s="100"/>
      <c r="DV129" s="101"/>
      <c r="DW129" s="99"/>
      <c r="DX129" s="100"/>
      <c r="DY129" s="101"/>
      <c r="DZ129" s="100"/>
      <c r="EA129" s="101"/>
      <c r="EB129" s="100"/>
      <c r="EC129" s="101"/>
      <c r="ED129" s="100"/>
      <c r="EE129" s="101"/>
      <c r="EF129" s="99"/>
      <c r="EG129" s="100"/>
      <c r="EH129" s="101"/>
      <c r="EI129" s="100"/>
      <c r="EJ129" s="101"/>
      <c r="EK129" s="100"/>
      <c r="EL129" s="101"/>
      <c r="EM129" s="100"/>
      <c r="EN129" s="102"/>
      <c r="EO129" s="99"/>
      <c r="EP129" s="102"/>
      <c r="EQ129" s="101"/>
      <c r="ER129" s="100"/>
      <c r="ES129" s="101"/>
    </row>
    <row r="130" spans="1:149" s="108" customFormat="1" x14ac:dyDescent="0.35">
      <c r="A130" s="101"/>
      <c r="B130" s="87"/>
      <c r="C130" s="103"/>
      <c r="D130" s="103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103"/>
      <c r="AB130" s="109"/>
      <c r="AC130" s="103"/>
      <c r="AD130" s="109"/>
      <c r="AE130" s="103"/>
      <c r="AF130" s="109"/>
      <c r="AG130" s="103"/>
      <c r="AH130" s="62"/>
      <c r="AI130" s="63"/>
      <c r="AJ130" s="62"/>
      <c r="AK130" s="63"/>
      <c r="AL130" s="62"/>
      <c r="AM130" s="63"/>
      <c r="AN130" s="103"/>
      <c r="AO130" s="62"/>
      <c r="AP130" s="63"/>
      <c r="AQ130" s="62"/>
      <c r="AR130" s="63"/>
      <c r="AS130" s="62"/>
      <c r="AT130" s="63"/>
      <c r="AU130" s="62"/>
      <c r="AV130" s="63"/>
      <c r="AW130" s="103"/>
      <c r="AX130" s="62"/>
      <c r="AY130" s="63"/>
      <c r="AZ130" s="62"/>
      <c r="BA130" s="63"/>
      <c r="BB130" s="62"/>
      <c r="BC130" s="63"/>
      <c r="BF130" s="103"/>
      <c r="BG130" s="62"/>
      <c r="BH130" s="63"/>
      <c r="BI130" s="62"/>
      <c r="BJ130" s="63"/>
      <c r="BK130" s="62"/>
      <c r="BL130" s="63"/>
      <c r="BM130" s="62"/>
      <c r="BN130" s="63"/>
      <c r="BO130" s="62"/>
      <c r="BP130" s="63"/>
      <c r="BQ130" s="103"/>
      <c r="BR130" s="100"/>
      <c r="BS130" s="101"/>
      <c r="BT130" s="100"/>
      <c r="BU130" s="101"/>
      <c r="BV130" s="99"/>
      <c r="BW130" s="100"/>
      <c r="BX130" s="101"/>
      <c r="BY130" s="100"/>
      <c r="BZ130" s="101"/>
      <c r="CA130" s="100"/>
      <c r="CB130" s="101"/>
      <c r="CC130" s="100"/>
      <c r="CD130" s="101"/>
      <c r="CE130" s="100"/>
      <c r="CF130" s="101"/>
      <c r="CG130" s="100"/>
      <c r="CH130" s="101"/>
      <c r="CI130" s="100"/>
      <c r="CJ130" s="101"/>
      <c r="CK130" s="100"/>
      <c r="CL130" s="101"/>
      <c r="CM130" s="100"/>
      <c r="CN130" s="101"/>
      <c r="CO130" s="99"/>
      <c r="CP130" s="100"/>
      <c r="CQ130" s="101"/>
      <c r="CR130" s="100"/>
      <c r="CS130" s="101"/>
      <c r="CT130" s="99"/>
      <c r="CU130" s="100"/>
      <c r="CV130" s="101"/>
      <c r="CW130" s="100"/>
      <c r="CX130" s="101"/>
      <c r="CY130" s="100"/>
      <c r="CZ130" s="101"/>
      <c r="DA130" s="100"/>
      <c r="DB130" s="101"/>
      <c r="DC130" s="100"/>
      <c r="DD130" s="101"/>
      <c r="DE130" s="100"/>
      <c r="DF130" s="101"/>
      <c r="DG130" s="99"/>
      <c r="DH130" s="100"/>
      <c r="DI130" s="101"/>
      <c r="DJ130" s="100"/>
      <c r="DK130" s="101"/>
      <c r="DL130" s="100"/>
      <c r="DM130" s="101"/>
      <c r="DN130" s="100"/>
      <c r="DO130" s="101"/>
      <c r="DP130" s="99"/>
      <c r="DQ130" s="100"/>
      <c r="DR130" s="101"/>
      <c r="DS130" s="100"/>
      <c r="DT130" s="101"/>
      <c r="DU130" s="100"/>
      <c r="DV130" s="101"/>
      <c r="DW130" s="99"/>
      <c r="DX130" s="100"/>
      <c r="DY130" s="101"/>
      <c r="DZ130" s="100"/>
      <c r="EA130" s="101"/>
      <c r="EB130" s="100"/>
      <c r="EC130" s="101"/>
      <c r="ED130" s="100"/>
      <c r="EE130" s="101"/>
      <c r="EF130" s="99"/>
      <c r="EG130" s="100"/>
      <c r="EH130" s="101"/>
      <c r="EI130" s="100"/>
      <c r="EJ130" s="101"/>
      <c r="EK130" s="100"/>
      <c r="EL130" s="101"/>
      <c r="EM130" s="100"/>
      <c r="EN130" s="101"/>
      <c r="EO130" s="99"/>
      <c r="EP130" s="102"/>
      <c r="EQ130" s="101"/>
      <c r="ER130" s="100"/>
      <c r="ES130" s="101"/>
    </row>
    <row r="131" spans="1:149" s="108" customFormat="1" x14ac:dyDescent="0.35">
      <c r="A131" s="101"/>
      <c r="B131" s="87"/>
      <c r="C131" s="103"/>
      <c r="D131" s="103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103"/>
      <c r="AB131" s="109"/>
      <c r="AC131" s="103"/>
      <c r="AD131" s="109"/>
      <c r="AE131" s="103"/>
      <c r="AF131" s="109"/>
      <c r="AG131" s="103"/>
      <c r="AH131" s="62"/>
      <c r="AI131" s="63"/>
      <c r="AJ131" s="62"/>
      <c r="AK131" s="63"/>
      <c r="AL131" s="62"/>
      <c r="AM131" s="63"/>
      <c r="AN131" s="103"/>
      <c r="AO131" s="62"/>
      <c r="AP131" s="63"/>
      <c r="AQ131" s="62"/>
      <c r="AR131" s="63"/>
      <c r="AS131" s="62"/>
      <c r="AT131" s="63"/>
      <c r="AU131" s="62"/>
      <c r="AV131" s="63"/>
      <c r="AW131" s="103"/>
      <c r="AX131" s="62"/>
      <c r="AY131" s="63"/>
      <c r="AZ131" s="62"/>
      <c r="BA131" s="63"/>
      <c r="BB131" s="62"/>
      <c r="BC131" s="63"/>
      <c r="BF131" s="103"/>
      <c r="BG131" s="62"/>
      <c r="BH131" s="63"/>
      <c r="BI131" s="62"/>
      <c r="BJ131" s="63"/>
      <c r="BK131" s="62"/>
      <c r="BL131" s="63"/>
      <c r="BM131" s="62"/>
      <c r="BN131" s="63"/>
      <c r="BO131" s="62"/>
      <c r="BP131" s="63"/>
      <c r="BQ131" s="103"/>
      <c r="BR131" s="100"/>
      <c r="BS131" s="101"/>
      <c r="BT131" s="100"/>
      <c r="BU131" s="101"/>
      <c r="BV131" s="99"/>
      <c r="BW131" s="100"/>
      <c r="BX131" s="101"/>
      <c r="BY131" s="100"/>
      <c r="BZ131" s="101"/>
      <c r="CA131" s="100"/>
      <c r="CB131" s="101"/>
      <c r="CC131" s="100"/>
      <c r="CD131" s="101"/>
      <c r="CE131" s="100"/>
      <c r="CF131" s="101"/>
      <c r="CG131" s="100"/>
      <c r="CH131" s="101"/>
      <c r="CI131" s="100"/>
      <c r="CJ131" s="101"/>
      <c r="CK131" s="100"/>
      <c r="CL131" s="101"/>
      <c r="CM131" s="100"/>
      <c r="CN131" s="101"/>
      <c r="CO131" s="99"/>
      <c r="CP131" s="100"/>
      <c r="CQ131" s="101"/>
      <c r="CR131" s="100"/>
      <c r="CS131" s="101"/>
      <c r="CT131" s="99"/>
      <c r="CU131" s="100"/>
      <c r="CV131" s="101"/>
      <c r="CW131" s="100"/>
      <c r="CX131" s="101"/>
      <c r="CY131" s="100"/>
      <c r="CZ131" s="101"/>
      <c r="DA131" s="100"/>
      <c r="DB131" s="101"/>
      <c r="DC131" s="100"/>
      <c r="DD131" s="101"/>
      <c r="DE131" s="100"/>
      <c r="DF131" s="101"/>
      <c r="DG131" s="99"/>
      <c r="DH131" s="100"/>
      <c r="DI131" s="101"/>
      <c r="DJ131" s="100"/>
      <c r="DK131" s="101"/>
      <c r="DL131" s="100"/>
      <c r="DM131" s="101"/>
      <c r="DN131" s="100"/>
      <c r="DO131" s="101"/>
      <c r="DP131" s="99"/>
      <c r="DQ131" s="100"/>
      <c r="DR131" s="101"/>
      <c r="DS131" s="100"/>
      <c r="DT131" s="101"/>
      <c r="DU131" s="100"/>
      <c r="DV131" s="101"/>
      <c r="DW131" s="99"/>
      <c r="DX131" s="100"/>
      <c r="DY131" s="101"/>
      <c r="DZ131" s="100"/>
      <c r="EA131" s="101"/>
      <c r="EB131" s="100"/>
      <c r="EC131" s="101"/>
      <c r="ED131" s="100"/>
      <c r="EE131" s="101"/>
      <c r="EF131" s="99"/>
      <c r="EG131" s="100"/>
      <c r="EH131" s="101"/>
      <c r="EI131" s="100"/>
      <c r="EJ131" s="101"/>
      <c r="EK131" s="100"/>
      <c r="EL131" s="101"/>
      <c r="EM131" s="100"/>
      <c r="EN131" s="101"/>
      <c r="EO131" s="99"/>
      <c r="EP131" s="102"/>
      <c r="EQ131" s="101"/>
      <c r="ER131" s="100"/>
      <c r="ES131" s="101"/>
    </row>
    <row r="132" spans="1:149" s="108" customFormat="1" x14ac:dyDescent="0.35">
      <c r="A132" s="101"/>
      <c r="B132" s="87"/>
      <c r="C132" s="103"/>
      <c r="D132" s="103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103"/>
      <c r="AB132" s="109"/>
      <c r="AC132" s="103"/>
      <c r="AD132" s="109"/>
      <c r="AE132" s="103"/>
      <c r="AF132" s="109"/>
      <c r="AG132" s="103"/>
      <c r="AH132" s="62"/>
      <c r="AI132" s="63"/>
      <c r="AJ132" s="62"/>
      <c r="AK132" s="63"/>
      <c r="AL132" s="62"/>
      <c r="AM132" s="63"/>
      <c r="AN132" s="103"/>
      <c r="AO132" s="62"/>
      <c r="AP132" s="63"/>
      <c r="AQ132" s="62"/>
      <c r="AR132" s="63"/>
      <c r="AS132" s="62"/>
      <c r="AT132" s="63"/>
      <c r="AU132" s="62"/>
      <c r="AV132" s="63"/>
      <c r="AW132" s="103"/>
      <c r="AX132" s="62"/>
      <c r="AY132" s="63"/>
      <c r="AZ132" s="62"/>
      <c r="BA132" s="63"/>
      <c r="BB132" s="62"/>
      <c r="BC132" s="63"/>
      <c r="BF132" s="103"/>
      <c r="BG132" s="62"/>
      <c r="BH132" s="63"/>
      <c r="BI132" s="62"/>
      <c r="BJ132" s="63"/>
      <c r="BK132" s="62"/>
      <c r="BL132" s="63"/>
      <c r="BM132" s="62"/>
      <c r="BN132" s="63"/>
      <c r="BO132" s="62"/>
      <c r="BP132" s="63"/>
      <c r="BQ132" s="103"/>
      <c r="BR132" s="100"/>
      <c r="BS132" s="101"/>
      <c r="BT132" s="100"/>
      <c r="BU132" s="101"/>
      <c r="BV132" s="99"/>
      <c r="BW132" s="100"/>
      <c r="BX132" s="101"/>
      <c r="BY132" s="100"/>
      <c r="BZ132" s="101"/>
      <c r="CA132" s="100"/>
      <c r="CB132" s="101"/>
      <c r="CC132" s="100"/>
      <c r="CD132" s="101"/>
      <c r="CE132" s="100"/>
      <c r="CF132" s="101"/>
      <c r="CG132" s="100"/>
      <c r="CH132" s="101"/>
      <c r="CI132" s="100"/>
      <c r="CJ132" s="101"/>
      <c r="CK132" s="100"/>
      <c r="CL132" s="101"/>
      <c r="CM132" s="100"/>
      <c r="CN132" s="101"/>
      <c r="CO132" s="99"/>
      <c r="CP132" s="100"/>
      <c r="CQ132" s="101"/>
      <c r="CR132" s="100"/>
      <c r="CS132" s="101"/>
      <c r="CT132" s="99"/>
      <c r="CU132" s="100"/>
      <c r="CV132" s="101"/>
      <c r="CW132" s="100"/>
      <c r="CX132" s="101"/>
      <c r="CY132" s="100"/>
      <c r="CZ132" s="101"/>
      <c r="DA132" s="100"/>
      <c r="DB132" s="101"/>
      <c r="DC132" s="100"/>
      <c r="DD132" s="102"/>
      <c r="DE132" s="100"/>
      <c r="DF132" s="101"/>
      <c r="DG132" s="99"/>
      <c r="DH132" s="100"/>
      <c r="DI132" s="101"/>
      <c r="DJ132" s="100"/>
      <c r="DK132" s="101"/>
      <c r="DL132" s="100"/>
      <c r="DM132" s="101"/>
      <c r="DN132" s="100"/>
      <c r="DO132" s="101"/>
      <c r="DP132" s="99"/>
      <c r="DQ132" s="100"/>
      <c r="DR132" s="101"/>
      <c r="DS132" s="100"/>
      <c r="DT132" s="101"/>
      <c r="DU132" s="100"/>
      <c r="DV132" s="101"/>
      <c r="DW132" s="99"/>
      <c r="DX132" s="100"/>
      <c r="DY132" s="101"/>
      <c r="DZ132" s="100"/>
      <c r="EA132" s="101"/>
      <c r="EB132" s="100"/>
      <c r="EC132" s="101"/>
      <c r="ED132" s="100"/>
      <c r="EE132" s="102"/>
      <c r="EF132" s="99"/>
      <c r="EG132" s="100"/>
      <c r="EH132" s="101"/>
      <c r="EI132" s="100"/>
      <c r="EJ132" s="101"/>
      <c r="EK132" s="100"/>
      <c r="EL132" s="101"/>
      <c r="EM132" s="100"/>
      <c r="EN132" s="101"/>
      <c r="EO132" s="99"/>
      <c r="EP132" s="102"/>
      <c r="EQ132" s="101"/>
      <c r="ER132" s="100"/>
      <c r="ES132" s="101"/>
    </row>
    <row r="133" spans="1:149" s="108" customFormat="1" x14ac:dyDescent="0.35">
      <c r="A133" s="101"/>
      <c r="B133" s="87"/>
      <c r="C133" s="103"/>
      <c r="D133" s="103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103"/>
      <c r="AB133" s="109"/>
      <c r="AC133" s="103"/>
      <c r="AD133" s="109"/>
      <c r="AE133" s="103"/>
      <c r="AF133" s="109"/>
      <c r="AG133" s="103"/>
      <c r="AH133" s="62"/>
      <c r="AI133" s="63"/>
      <c r="AJ133" s="62"/>
      <c r="AK133" s="63"/>
      <c r="AL133" s="62"/>
      <c r="AM133" s="63"/>
      <c r="AN133" s="103"/>
      <c r="AO133" s="62"/>
      <c r="AP133" s="63"/>
      <c r="AQ133" s="62"/>
      <c r="AR133" s="63"/>
      <c r="AS133" s="62"/>
      <c r="AT133" s="63"/>
      <c r="AU133" s="62"/>
      <c r="AV133" s="63"/>
      <c r="AW133" s="103"/>
      <c r="AX133" s="62"/>
      <c r="AY133" s="63"/>
      <c r="AZ133" s="62"/>
      <c r="BA133" s="63"/>
      <c r="BB133" s="62"/>
      <c r="BC133" s="63"/>
      <c r="BF133" s="103"/>
      <c r="BG133" s="62"/>
      <c r="BH133" s="63"/>
      <c r="BI133" s="62"/>
      <c r="BJ133" s="63"/>
      <c r="BK133" s="62"/>
      <c r="BL133" s="63"/>
      <c r="BM133" s="62"/>
      <c r="BN133" s="63"/>
      <c r="BO133" s="62"/>
      <c r="BP133" s="63"/>
      <c r="BQ133" s="103"/>
      <c r="BR133" s="100"/>
      <c r="BS133" s="101"/>
      <c r="BT133" s="100"/>
      <c r="BU133" s="101"/>
      <c r="BV133" s="99"/>
      <c r="BW133" s="100"/>
      <c r="BX133" s="101"/>
      <c r="BY133" s="100"/>
      <c r="BZ133" s="101"/>
      <c r="CA133" s="100"/>
      <c r="CB133" s="101"/>
      <c r="CC133" s="100"/>
      <c r="CD133" s="101"/>
      <c r="CE133" s="100"/>
      <c r="CF133" s="101"/>
      <c r="CG133" s="100"/>
      <c r="CH133" s="101"/>
      <c r="CI133" s="100"/>
      <c r="CJ133" s="101"/>
      <c r="CK133" s="100"/>
      <c r="CL133" s="101"/>
      <c r="CM133" s="100"/>
      <c r="CN133" s="101"/>
      <c r="CO133" s="99"/>
      <c r="CP133" s="100"/>
      <c r="CQ133" s="101"/>
      <c r="CR133" s="100"/>
      <c r="CS133" s="101"/>
      <c r="CT133" s="99"/>
      <c r="CU133" s="100"/>
      <c r="CV133" s="101"/>
      <c r="CW133" s="100"/>
      <c r="CX133" s="101"/>
      <c r="CY133" s="100"/>
      <c r="CZ133" s="101"/>
      <c r="DA133" s="100"/>
      <c r="DB133" s="101"/>
      <c r="DC133" s="100"/>
      <c r="DD133" s="101"/>
      <c r="DE133" s="100"/>
      <c r="DF133" s="101"/>
      <c r="DG133" s="99"/>
      <c r="DH133" s="100"/>
      <c r="DI133" s="101"/>
      <c r="DJ133" s="100"/>
      <c r="DK133" s="101"/>
      <c r="DL133" s="100"/>
      <c r="DM133" s="101"/>
      <c r="DN133" s="100"/>
      <c r="DO133" s="101"/>
      <c r="DP133" s="99"/>
      <c r="DQ133" s="100"/>
      <c r="DR133" s="101"/>
      <c r="DS133" s="100"/>
      <c r="DT133" s="101"/>
      <c r="DU133" s="100"/>
      <c r="DV133" s="101"/>
      <c r="DW133" s="99"/>
      <c r="DX133" s="100"/>
      <c r="DY133" s="101"/>
      <c r="DZ133" s="100"/>
      <c r="EA133" s="101"/>
      <c r="EB133" s="100"/>
      <c r="EC133" s="101"/>
      <c r="ED133" s="100"/>
      <c r="EE133" s="101"/>
      <c r="EF133" s="99"/>
      <c r="EG133" s="100"/>
      <c r="EH133" s="101"/>
      <c r="EI133" s="100"/>
      <c r="EJ133" s="101"/>
      <c r="EK133" s="100"/>
      <c r="EL133" s="101"/>
      <c r="EM133" s="100"/>
      <c r="EN133" s="101"/>
      <c r="EO133" s="99"/>
      <c r="EP133" s="102"/>
      <c r="EQ133" s="101"/>
      <c r="ER133" s="100"/>
      <c r="ES133" s="101"/>
    </row>
    <row r="134" spans="1:149" s="108" customFormat="1" x14ac:dyDescent="0.35">
      <c r="A134" s="101"/>
      <c r="B134" s="87"/>
      <c r="C134" s="103"/>
      <c r="D134" s="103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103"/>
      <c r="AB134" s="109"/>
      <c r="AC134" s="103"/>
      <c r="AD134" s="109"/>
      <c r="AE134" s="103"/>
      <c r="AF134" s="109"/>
      <c r="AG134" s="103"/>
      <c r="AH134" s="62"/>
      <c r="AI134" s="63"/>
      <c r="AJ134" s="62"/>
      <c r="AK134" s="63"/>
      <c r="AL134" s="62"/>
      <c r="AM134" s="63"/>
      <c r="AN134" s="103"/>
      <c r="AO134" s="62"/>
      <c r="AP134" s="63"/>
      <c r="AQ134" s="62"/>
      <c r="AR134" s="63"/>
      <c r="AS134" s="62"/>
      <c r="AT134" s="63"/>
      <c r="AU134" s="62"/>
      <c r="AV134" s="63"/>
      <c r="AW134" s="103"/>
      <c r="AX134" s="62"/>
      <c r="AY134" s="63"/>
      <c r="AZ134" s="62"/>
      <c r="BA134" s="63"/>
      <c r="BB134" s="62"/>
      <c r="BC134" s="63"/>
      <c r="BF134" s="103"/>
      <c r="BG134" s="62"/>
      <c r="BH134" s="63"/>
      <c r="BI134" s="62"/>
      <c r="BJ134" s="63"/>
      <c r="BK134" s="62"/>
      <c r="BL134" s="63"/>
      <c r="BM134" s="62"/>
      <c r="BN134" s="63"/>
      <c r="BO134" s="62"/>
      <c r="BP134" s="63"/>
      <c r="BQ134" s="103"/>
      <c r="BR134" s="100"/>
      <c r="BS134" s="101"/>
      <c r="BT134" s="100"/>
      <c r="BU134" s="101"/>
      <c r="BV134" s="99"/>
      <c r="BW134" s="100"/>
      <c r="BX134" s="101"/>
      <c r="BY134" s="100"/>
      <c r="BZ134" s="101"/>
      <c r="CA134" s="100"/>
      <c r="CB134" s="101"/>
      <c r="CC134" s="100"/>
      <c r="CD134" s="101"/>
      <c r="CE134" s="100"/>
      <c r="CF134" s="101"/>
      <c r="CG134" s="100"/>
      <c r="CH134" s="101"/>
      <c r="CI134" s="100"/>
      <c r="CJ134" s="101"/>
      <c r="CK134" s="100"/>
      <c r="CL134" s="101"/>
      <c r="CM134" s="100"/>
      <c r="CN134" s="101"/>
      <c r="CO134" s="99"/>
      <c r="CP134" s="100"/>
      <c r="CQ134" s="101"/>
      <c r="CR134" s="100"/>
      <c r="CS134" s="101"/>
      <c r="CT134" s="99"/>
      <c r="CU134" s="100"/>
      <c r="CV134" s="101"/>
      <c r="CW134" s="100"/>
      <c r="CX134" s="101"/>
      <c r="CY134" s="100"/>
      <c r="CZ134" s="101"/>
      <c r="DA134" s="100"/>
      <c r="DB134" s="101"/>
      <c r="DC134" s="100"/>
      <c r="DD134" s="101"/>
      <c r="DE134" s="100"/>
      <c r="DF134" s="101"/>
      <c r="DG134" s="99"/>
      <c r="DH134" s="100"/>
      <c r="DI134" s="101"/>
      <c r="DJ134" s="100"/>
      <c r="DK134" s="101"/>
      <c r="DL134" s="100"/>
      <c r="DM134" s="101"/>
      <c r="DN134" s="100"/>
      <c r="DO134" s="101"/>
      <c r="DP134" s="99"/>
      <c r="DQ134" s="100"/>
      <c r="DR134" s="101"/>
      <c r="DS134" s="100"/>
      <c r="DT134" s="101"/>
      <c r="DU134" s="100"/>
      <c r="DV134" s="101"/>
      <c r="DW134" s="99"/>
      <c r="DX134" s="100"/>
      <c r="DY134" s="101"/>
      <c r="DZ134" s="100"/>
      <c r="EA134" s="101"/>
      <c r="EB134" s="100"/>
      <c r="EC134" s="101"/>
      <c r="ED134" s="100"/>
      <c r="EE134" s="101"/>
      <c r="EF134" s="99"/>
      <c r="EG134" s="100"/>
      <c r="EH134" s="101"/>
      <c r="EI134" s="100"/>
      <c r="EJ134" s="101"/>
      <c r="EK134" s="100"/>
      <c r="EL134" s="101"/>
      <c r="EM134" s="100"/>
      <c r="EN134" s="101"/>
      <c r="EO134" s="99"/>
      <c r="EP134" s="102"/>
      <c r="EQ134" s="101"/>
      <c r="ER134" s="100"/>
      <c r="ES134" s="101"/>
    </row>
    <row r="135" spans="1:149" s="108" customFormat="1" x14ac:dyDescent="0.35">
      <c r="A135" s="101"/>
      <c r="B135" s="87"/>
      <c r="C135" s="103"/>
      <c r="D135" s="103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103"/>
      <c r="AB135" s="109"/>
      <c r="AC135" s="103"/>
      <c r="AD135" s="109"/>
      <c r="AE135" s="103"/>
      <c r="AF135" s="109"/>
      <c r="AG135" s="103"/>
      <c r="AH135" s="62"/>
      <c r="AI135" s="63"/>
      <c r="AJ135" s="62"/>
      <c r="AK135" s="63"/>
      <c r="AL135" s="62"/>
      <c r="AM135" s="63"/>
      <c r="AN135" s="103"/>
      <c r="AO135" s="62"/>
      <c r="AP135" s="63"/>
      <c r="AQ135" s="62"/>
      <c r="AR135" s="63"/>
      <c r="AS135" s="62"/>
      <c r="AT135" s="63"/>
      <c r="AU135" s="62"/>
      <c r="AV135" s="63"/>
      <c r="AW135" s="103"/>
      <c r="AX135" s="62"/>
      <c r="AY135" s="63"/>
      <c r="AZ135" s="62"/>
      <c r="BA135" s="63"/>
      <c r="BB135" s="62"/>
      <c r="BC135" s="63"/>
      <c r="BF135" s="103"/>
      <c r="BG135" s="62"/>
      <c r="BH135" s="63"/>
      <c r="BI135" s="62"/>
      <c r="BJ135" s="63"/>
      <c r="BK135" s="62"/>
      <c r="BL135" s="63"/>
      <c r="BM135" s="62"/>
      <c r="BN135" s="63"/>
      <c r="BO135" s="62"/>
      <c r="BP135" s="63"/>
      <c r="BQ135" s="103"/>
      <c r="BR135" s="100"/>
      <c r="BS135" s="101"/>
      <c r="BT135" s="100"/>
      <c r="BU135" s="101"/>
      <c r="BV135" s="99"/>
      <c r="BW135" s="100"/>
      <c r="BX135" s="101"/>
      <c r="BY135" s="100"/>
      <c r="BZ135" s="102"/>
      <c r="CA135" s="100"/>
      <c r="CB135" s="101"/>
      <c r="CC135" s="100"/>
      <c r="CD135" s="101"/>
      <c r="CE135" s="100"/>
      <c r="CF135" s="102"/>
      <c r="CG135" s="100"/>
      <c r="CH135" s="101"/>
      <c r="CI135" s="100"/>
      <c r="CJ135" s="102"/>
      <c r="CK135" s="100"/>
      <c r="CL135" s="101"/>
      <c r="CM135" s="100"/>
      <c r="CN135" s="102"/>
      <c r="CO135" s="99"/>
      <c r="CP135" s="100"/>
      <c r="CQ135" s="101"/>
      <c r="CR135" s="100"/>
      <c r="CS135" s="101"/>
      <c r="CT135" s="99"/>
      <c r="CU135" s="100"/>
      <c r="CV135" s="101"/>
      <c r="CW135" s="100"/>
      <c r="CX135" s="102"/>
      <c r="CY135" s="100"/>
      <c r="CZ135" s="102"/>
      <c r="DA135" s="100"/>
      <c r="DB135" s="101"/>
      <c r="DC135" s="100"/>
      <c r="DD135" s="102"/>
      <c r="DE135" s="100"/>
      <c r="DF135" s="101"/>
      <c r="DG135" s="99"/>
      <c r="DH135" s="100"/>
      <c r="DI135" s="101"/>
      <c r="DJ135" s="100"/>
      <c r="DK135" s="101"/>
      <c r="DL135" s="100"/>
      <c r="DM135" s="101"/>
      <c r="DN135" s="100"/>
      <c r="DO135" s="101"/>
      <c r="DP135" s="99"/>
      <c r="DQ135" s="100"/>
      <c r="DR135" s="101"/>
      <c r="DS135" s="100"/>
      <c r="DT135" s="101"/>
      <c r="DU135" s="100"/>
      <c r="DV135" s="101"/>
      <c r="DW135" s="99"/>
      <c r="DX135" s="100"/>
      <c r="DY135" s="101"/>
      <c r="DZ135" s="100"/>
      <c r="EA135" s="101"/>
      <c r="EB135" s="100"/>
      <c r="EC135" s="101"/>
      <c r="ED135" s="100"/>
      <c r="EE135" s="101"/>
      <c r="EF135" s="99"/>
      <c r="EG135" s="100"/>
      <c r="EH135" s="101"/>
      <c r="EI135" s="100"/>
      <c r="EJ135" s="101"/>
      <c r="EK135" s="100"/>
      <c r="EL135" s="101"/>
      <c r="EM135" s="100"/>
      <c r="EN135" s="101"/>
      <c r="EO135" s="99"/>
      <c r="EP135" s="102"/>
      <c r="EQ135" s="101"/>
      <c r="ER135" s="100"/>
      <c r="ES135" s="101"/>
    </row>
    <row r="136" spans="1:149" s="108" customFormat="1" x14ac:dyDescent="0.35">
      <c r="A136" s="101"/>
      <c r="B136" s="87"/>
      <c r="C136" s="103"/>
      <c r="D136" s="103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103"/>
      <c r="AB136" s="109"/>
      <c r="AC136" s="103"/>
      <c r="AD136" s="109"/>
      <c r="AE136" s="103"/>
      <c r="AF136" s="109"/>
      <c r="AG136" s="103"/>
      <c r="AH136" s="62"/>
      <c r="AI136" s="63"/>
      <c r="AJ136" s="62"/>
      <c r="AK136" s="63"/>
      <c r="AL136" s="62"/>
      <c r="AM136" s="63"/>
      <c r="AN136" s="103"/>
      <c r="AO136" s="62"/>
      <c r="AP136" s="63"/>
      <c r="AQ136" s="62"/>
      <c r="AR136" s="63"/>
      <c r="AS136" s="62"/>
      <c r="AT136" s="63"/>
      <c r="AU136" s="62"/>
      <c r="AV136" s="63"/>
      <c r="AW136" s="103"/>
      <c r="AX136" s="62"/>
      <c r="AY136" s="63"/>
      <c r="AZ136" s="62"/>
      <c r="BA136" s="63"/>
      <c r="BB136" s="62"/>
      <c r="BC136" s="63"/>
      <c r="BF136" s="103"/>
      <c r="BG136" s="62"/>
      <c r="BH136" s="63"/>
      <c r="BI136" s="62"/>
      <c r="BJ136" s="63"/>
      <c r="BK136" s="62"/>
      <c r="BL136" s="63"/>
      <c r="BM136" s="62"/>
      <c r="BN136" s="63"/>
      <c r="BO136" s="62"/>
      <c r="BP136" s="63"/>
      <c r="BQ136" s="103"/>
      <c r="BR136" s="100"/>
      <c r="BS136" s="101"/>
      <c r="BT136" s="100"/>
      <c r="BU136" s="101"/>
      <c r="BV136" s="99"/>
      <c r="BW136" s="100"/>
      <c r="BX136" s="101"/>
      <c r="BY136" s="100"/>
      <c r="BZ136" s="101"/>
      <c r="CA136" s="100"/>
      <c r="CB136" s="101"/>
      <c r="CC136" s="100"/>
      <c r="CD136" s="101"/>
      <c r="CE136" s="100"/>
      <c r="CF136" s="101"/>
      <c r="CG136" s="100"/>
      <c r="CH136" s="101"/>
      <c r="CI136" s="100"/>
      <c r="CJ136" s="101"/>
      <c r="CK136" s="100"/>
      <c r="CL136" s="101"/>
      <c r="CM136" s="100"/>
      <c r="CN136" s="101"/>
      <c r="CO136" s="99"/>
      <c r="CP136" s="100"/>
      <c r="CQ136" s="101"/>
      <c r="CR136" s="100"/>
      <c r="CS136" s="101"/>
      <c r="CT136" s="99"/>
      <c r="CU136" s="100"/>
      <c r="CV136" s="101"/>
      <c r="CW136" s="100"/>
      <c r="CX136" s="101"/>
      <c r="CY136" s="100"/>
      <c r="CZ136" s="101"/>
      <c r="DA136" s="100"/>
      <c r="DB136" s="101"/>
      <c r="DC136" s="100"/>
      <c r="DD136" s="101"/>
      <c r="DE136" s="100"/>
      <c r="DF136" s="101"/>
      <c r="DG136" s="99"/>
      <c r="DH136" s="100"/>
      <c r="DI136" s="101"/>
      <c r="DJ136" s="100"/>
      <c r="DK136" s="101"/>
      <c r="DL136" s="100"/>
      <c r="DM136" s="101"/>
      <c r="DN136" s="100"/>
      <c r="DO136" s="101"/>
      <c r="DP136" s="99"/>
      <c r="DQ136" s="100"/>
      <c r="DR136" s="101"/>
      <c r="DS136" s="100"/>
      <c r="DT136" s="101"/>
      <c r="DU136" s="100"/>
      <c r="DV136" s="101"/>
      <c r="DW136" s="99"/>
      <c r="DX136" s="100"/>
      <c r="DY136" s="101"/>
      <c r="DZ136" s="100"/>
      <c r="EA136" s="101"/>
      <c r="EB136" s="100"/>
      <c r="EC136" s="101"/>
      <c r="ED136" s="100"/>
      <c r="EE136" s="101"/>
      <c r="EF136" s="99"/>
      <c r="EG136" s="100"/>
      <c r="EH136" s="101"/>
      <c r="EI136" s="100"/>
      <c r="EJ136" s="101"/>
      <c r="EK136" s="100"/>
      <c r="EL136" s="101"/>
      <c r="EM136" s="100"/>
      <c r="EN136" s="101"/>
      <c r="EO136" s="99"/>
      <c r="EP136" s="102"/>
      <c r="EQ136" s="101"/>
      <c r="ER136" s="100"/>
      <c r="ES136" s="101"/>
    </row>
    <row r="137" spans="1:149" s="108" customFormat="1" x14ac:dyDescent="0.35">
      <c r="A137" s="101"/>
      <c r="B137" s="87"/>
      <c r="C137" s="103"/>
      <c r="D137" s="103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103"/>
      <c r="AB137" s="109"/>
      <c r="AC137" s="103"/>
      <c r="AD137" s="109"/>
      <c r="AE137" s="103"/>
      <c r="AF137" s="109"/>
      <c r="AG137" s="103"/>
      <c r="AH137" s="62"/>
      <c r="AI137" s="63"/>
      <c r="AJ137" s="62"/>
      <c r="AK137" s="63"/>
      <c r="AL137" s="62"/>
      <c r="AM137" s="63"/>
      <c r="AN137" s="103"/>
      <c r="AO137" s="62"/>
      <c r="AP137" s="63"/>
      <c r="AQ137" s="62"/>
      <c r="AR137" s="63"/>
      <c r="AS137" s="62"/>
      <c r="AT137" s="63"/>
      <c r="AU137" s="62"/>
      <c r="AV137" s="63"/>
      <c r="AW137" s="103"/>
      <c r="AX137" s="62"/>
      <c r="AY137" s="63"/>
      <c r="AZ137" s="62"/>
      <c r="BA137" s="63"/>
      <c r="BB137" s="62"/>
      <c r="BC137" s="63"/>
      <c r="BF137" s="103"/>
      <c r="BG137" s="62"/>
      <c r="BH137" s="63"/>
      <c r="BI137" s="62"/>
      <c r="BJ137" s="63"/>
      <c r="BK137" s="62"/>
      <c r="BL137" s="63"/>
      <c r="BM137" s="62"/>
      <c r="BN137" s="63"/>
      <c r="BO137" s="62"/>
      <c r="BP137" s="63"/>
      <c r="BQ137" s="103"/>
      <c r="BR137" s="100"/>
      <c r="BS137" s="101"/>
      <c r="BT137" s="100"/>
      <c r="BU137" s="101"/>
      <c r="BV137" s="99"/>
      <c r="BW137" s="100"/>
      <c r="BX137" s="101"/>
      <c r="BY137" s="100"/>
      <c r="BZ137" s="101"/>
      <c r="CA137" s="100"/>
      <c r="CB137" s="101"/>
      <c r="CC137" s="100"/>
      <c r="CD137" s="101"/>
      <c r="CE137" s="100"/>
      <c r="CF137" s="101"/>
      <c r="CG137" s="100"/>
      <c r="CH137" s="101"/>
      <c r="CI137" s="100"/>
      <c r="CJ137" s="101"/>
      <c r="CK137" s="100"/>
      <c r="CL137" s="101"/>
      <c r="CM137" s="100"/>
      <c r="CN137" s="101"/>
      <c r="CO137" s="99"/>
      <c r="CP137" s="100"/>
      <c r="CQ137" s="101"/>
      <c r="CR137" s="100"/>
      <c r="CS137" s="101"/>
      <c r="CT137" s="99"/>
      <c r="CU137" s="100"/>
      <c r="CV137" s="101"/>
      <c r="CW137" s="100"/>
      <c r="CX137" s="101"/>
      <c r="CY137" s="100"/>
      <c r="CZ137" s="101"/>
      <c r="DA137" s="100"/>
      <c r="DB137" s="101"/>
      <c r="DC137" s="100"/>
      <c r="DD137" s="101"/>
      <c r="DE137" s="100"/>
      <c r="DF137" s="101"/>
      <c r="DG137" s="99"/>
      <c r="DH137" s="100"/>
      <c r="DI137" s="101"/>
      <c r="DJ137" s="100"/>
      <c r="DK137" s="101"/>
      <c r="DL137" s="100"/>
      <c r="DM137" s="101"/>
      <c r="DN137" s="100"/>
      <c r="DO137" s="101"/>
      <c r="DP137" s="99"/>
      <c r="DQ137" s="100"/>
      <c r="DR137" s="101"/>
      <c r="DS137" s="100"/>
      <c r="DT137" s="101"/>
      <c r="DU137" s="100"/>
      <c r="DV137" s="101"/>
      <c r="DW137" s="99"/>
      <c r="DX137" s="100"/>
      <c r="DY137" s="101"/>
      <c r="DZ137" s="100"/>
      <c r="EA137" s="101"/>
      <c r="EB137" s="100"/>
      <c r="EC137" s="101"/>
      <c r="ED137" s="100"/>
      <c r="EE137" s="101"/>
      <c r="EF137" s="99"/>
      <c r="EG137" s="100"/>
      <c r="EH137" s="101"/>
      <c r="EI137" s="100"/>
      <c r="EJ137" s="101"/>
      <c r="EK137" s="100"/>
      <c r="EL137" s="101"/>
      <c r="EM137" s="100"/>
      <c r="EN137" s="101"/>
      <c r="EO137" s="99"/>
      <c r="EP137" s="102"/>
      <c r="EQ137" s="101"/>
      <c r="ER137" s="100"/>
      <c r="ES137" s="101"/>
    </row>
    <row r="138" spans="1:149" s="108" customFormat="1" x14ac:dyDescent="0.35">
      <c r="A138" s="101"/>
      <c r="B138" s="87"/>
      <c r="C138" s="103"/>
      <c r="D138" s="103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103"/>
      <c r="AB138" s="109"/>
      <c r="AC138" s="103"/>
      <c r="AD138" s="109"/>
      <c r="AE138" s="103"/>
      <c r="AF138" s="109"/>
      <c r="AG138" s="103"/>
      <c r="AH138" s="62"/>
      <c r="AI138" s="63"/>
      <c r="AJ138" s="62"/>
      <c r="AK138" s="63"/>
      <c r="AL138" s="62"/>
      <c r="AM138" s="63"/>
      <c r="AN138" s="103"/>
      <c r="AO138" s="62"/>
      <c r="AP138" s="63"/>
      <c r="AQ138" s="62"/>
      <c r="AR138" s="63"/>
      <c r="AS138" s="62"/>
      <c r="AT138" s="63"/>
      <c r="AU138" s="62"/>
      <c r="AV138" s="63"/>
      <c r="AW138" s="103"/>
      <c r="AX138" s="62"/>
      <c r="AY138" s="63"/>
      <c r="AZ138" s="62"/>
      <c r="BA138" s="63"/>
      <c r="BB138" s="62"/>
      <c r="BC138" s="63"/>
      <c r="BF138" s="103"/>
      <c r="BG138" s="62"/>
      <c r="BH138" s="63"/>
      <c r="BI138" s="62"/>
      <c r="BJ138" s="63"/>
      <c r="BK138" s="62"/>
      <c r="BL138" s="63"/>
      <c r="BM138" s="62"/>
      <c r="BN138" s="63"/>
      <c r="BO138" s="62"/>
      <c r="BP138" s="63"/>
      <c r="BQ138" s="103"/>
      <c r="BR138" s="100"/>
      <c r="BS138" s="101"/>
      <c r="BT138" s="100"/>
      <c r="BU138" s="101"/>
      <c r="BV138" s="99"/>
      <c r="BW138" s="100"/>
      <c r="BX138" s="101"/>
      <c r="BY138" s="100"/>
      <c r="BZ138" s="101"/>
      <c r="CA138" s="100"/>
      <c r="CB138" s="101"/>
      <c r="CC138" s="100"/>
      <c r="CD138" s="101"/>
      <c r="CE138" s="100"/>
      <c r="CF138" s="101"/>
      <c r="CG138" s="100"/>
      <c r="CH138" s="101"/>
      <c r="CI138" s="100"/>
      <c r="CJ138" s="101"/>
      <c r="CK138" s="100"/>
      <c r="CL138" s="101"/>
      <c r="CM138" s="100"/>
      <c r="CN138" s="101"/>
      <c r="CO138" s="99"/>
      <c r="CP138" s="100"/>
      <c r="CQ138" s="101"/>
      <c r="CR138" s="100"/>
      <c r="CS138" s="101"/>
      <c r="CT138" s="99"/>
      <c r="CU138" s="100"/>
      <c r="CV138" s="101"/>
      <c r="CW138" s="100"/>
      <c r="CX138" s="101"/>
      <c r="CY138" s="100"/>
      <c r="CZ138" s="101"/>
      <c r="DA138" s="100"/>
      <c r="DB138" s="101"/>
      <c r="DC138" s="100"/>
      <c r="DD138" s="101"/>
      <c r="DE138" s="100"/>
      <c r="DF138" s="101"/>
      <c r="DG138" s="99"/>
      <c r="DH138" s="100"/>
      <c r="DI138" s="101"/>
      <c r="DJ138" s="100"/>
      <c r="DK138" s="101"/>
      <c r="DL138" s="100"/>
      <c r="DM138" s="101"/>
      <c r="DN138" s="100"/>
      <c r="DO138" s="101"/>
      <c r="DP138" s="99"/>
      <c r="DQ138" s="100"/>
      <c r="DR138" s="101"/>
      <c r="DS138" s="100"/>
      <c r="DT138" s="101"/>
      <c r="DU138" s="100"/>
      <c r="DV138" s="101"/>
      <c r="DW138" s="99"/>
      <c r="DX138" s="100"/>
      <c r="DY138" s="101"/>
      <c r="DZ138" s="100"/>
      <c r="EA138" s="101"/>
      <c r="EB138" s="100"/>
      <c r="EC138" s="101"/>
      <c r="ED138" s="100"/>
      <c r="EE138" s="101"/>
      <c r="EF138" s="99"/>
      <c r="EG138" s="100"/>
      <c r="EH138" s="101"/>
      <c r="EI138" s="100"/>
      <c r="EJ138" s="101"/>
      <c r="EK138" s="100"/>
      <c r="EL138" s="101"/>
      <c r="EM138" s="100"/>
      <c r="EN138" s="101"/>
      <c r="EO138" s="99"/>
      <c r="EP138" s="102"/>
      <c r="EQ138" s="101"/>
      <c r="ER138" s="100"/>
      <c r="ES138" s="101"/>
    </row>
    <row r="139" spans="1:149" s="108" customFormat="1" x14ac:dyDescent="0.35">
      <c r="A139" s="101"/>
      <c r="B139" s="87"/>
      <c r="C139" s="103"/>
      <c r="D139" s="103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103"/>
      <c r="AB139" s="109"/>
      <c r="AC139" s="103"/>
      <c r="AD139" s="109"/>
      <c r="AE139" s="103"/>
      <c r="AF139" s="109"/>
      <c r="AG139" s="103"/>
      <c r="AH139" s="62"/>
      <c r="AI139" s="63"/>
      <c r="AJ139" s="62"/>
      <c r="AK139" s="63"/>
      <c r="AL139" s="62"/>
      <c r="AM139" s="63"/>
      <c r="AN139" s="103"/>
      <c r="AO139" s="62"/>
      <c r="AP139" s="63"/>
      <c r="AQ139" s="62"/>
      <c r="AR139" s="63"/>
      <c r="AS139" s="62"/>
      <c r="AT139" s="63"/>
      <c r="AU139" s="62"/>
      <c r="AV139" s="63"/>
      <c r="AW139" s="103"/>
      <c r="AX139" s="62"/>
      <c r="AY139" s="63"/>
      <c r="AZ139" s="62"/>
      <c r="BA139" s="63"/>
      <c r="BB139" s="62"/>
      <c r="BC139" s="63"/>
      <c r="BF139" s="103"/>
      <c r="BG139" s="62"/>
      <c r="BH139" s="63"/>
      <c r="BI139" s="62"/>
      <c r="BJ139" s="63"/>
      <c r="BK139" s="62"/>
      <c r="BL139" s="63"/>
      <c r="BM139" s="62"/>
      <c r="BN139" s="63"/>
      <c r="BO139" s="62"/>
      <c r="BP139" s="63"/>
      <c r="BQ139" s="103"/>
      <c r="BR139" s="100"/>
      <c r="BS139" s="101"/>
      <c r="BT139" s="100"/>
      <c r="BU139" s="101"/>
      <c r="BV139" s="99"/>
      <c r="BW139" s="100"/>
      <c r="BX139" s="101"/>
      <c r="BY139" s="100"/>
      <c r="BZ139" s="101"/>
      <c r="CA139" s="100"/>
      <c r="CB139" s="101"/>
      <c r="CC139" s="100"/>
      <c r="CD139" s="101"/>
      <c r="CE139" s="100"/>
      <c r="CF139" s="101"/>
      <c r="CG139" s="100"/>
      <c r="CH139" s="101"/>
      <c r="CI139" s="100"/>
      <c r="CJ139" s="101"/>
      <c r="CK139" s="100"/>
      <c r="CL139" s="101"/>
      <c r="CM139" s="100"/>
      <c r="CN139" s="101"/>
      <c r="CO139" s="99"/>
      <c r="CP139" s="100"/>
      <c r="CQ139" s="101"/>
      <c r="CR139" s="100"/>
      <c r="CS139" s="101"/>
      <c r="CT139" s="99"/>
      <c r="CU139" s="100"/>
      <c r="CV139" s="101"/>
      <c r="CW139" s="100"/>
      <c r="CX139" s="101"/>
      <c r="CY139" s="100"/>
      <c r="CZ139" s="101"/>
      <c r="DA139" s="100"/>
      <c r="DB139" s="101"/>
      <c r="DC139" s="100"/>
      <c r="DD139" s="101"/>
      <c r="DE139" s="100"/>
      <c r="DF139" s="101"/>
      <c r="DG139" s="99"/>
      <c r="DH139" s="100"/>
      <c r="DI139" s="101"/>
      <c r="DJ139" s="100"/>
      <c r="DK139" s="101"/>
      <c r="DL139" s="100"/>
      <c r="DM139" s="101"/>
      <c r="DN139" s="100"/>
      <c r="DO139" s="101"/>
      <c r="DP139" s="99"/>
      <c r="DQ139" s="100"/>
      <c r="DR139" s="101"/>
      <c r="DS139" s="100"/>
      <c r="DT139" s="101"/>
      <c r="DU139" s="100"/>
      <c r="DV139" s="101"/>
      <c r="DW139" s="99"/>
      <c r="DX139" s="100"/>
      <c r="DY139" s="101"/>
      <c r="DZ139" s="100"/>
      <c r="EA139" s="101"/>
      <c r="EB139" s="100"/>
      <c r="EC139" s="101"/>
      <c r="ED139" s="100"/>
      <c r="EE139" s="101"/>
      <c r="EF139" s="99"/>
      <c r="EG139" s="100"/>
      <c r="EH139" s="101"/>
      <c r="EI139" s="100"/>
      <c r="EJ139" s="101"/>
      <c r="EK139" s="100"/>
      <c r="EL139" s="101"/>
      <c r="EM139" s="100"/>
      <c r="EN139" s="101"/>
      <c r="EO139" s="99"/>
      <c r="EP139" s="102"/>
      <c r="EQ139" s="101"/>
      <c r="ER139" s="100"/>
      <c r="ES139" s="101"/>
    </row>
    <row r="140" spans="1:149" s="108" customFormat="1" x14ac:dyDescent="0.35">
      <c r="A140" s="101"/>
      <c r="B140" s="87"/>
      <c r="C140" s="103"/>
      <c r="D140" s="103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103"/>
      <c r="AB140" s="109"/>
      <c r="AC140" s="103"/>
      <c r="AD140" s="109"/>
      <c r="AE140" s="103"/>
      <c r="AF140" s="109"/>
      <c r="AG140" s="103"/>
      <c r="AH140" s="62"/>
      <c r="AI140" s="63"/>
      <c r="AJ140" s="62"/>
      <c r="AK140" s="63"/>
      <c r="AL140" s="62"/>
      <c r="AM140" s="63"/>
      <c r="AN140" s="103"/>
      <c r="AO140" s="62"/>
      <c r="AP140" s="63"/>
      <c r="AQ140" s="62"/>
      <c r="AR140" s="63"/>
      <c r="AS140" s="62"/>
      <c r="AT140" s="63"/>
      <c r="AU140" s="62"/>
      <c r="AV140" s="63"/>
      <c r="AW140" s="103"/>
      <c r="AX140" s="62"/>
      <c r="AY140" s="63"/>
      <c r="AZ140" s="62"/>
      <c r="BA140" s="63"/>
      <c r="BB140" s="62"/>
      <c r="BC140" s="63"/>
      <c r="BF140" s="103"/>
      <c r="BG140" s="62"/>
      <c r="BH140" s="63"/>
      <c r="BI140" s="62"/>
      <c r="BJ140" s="63"/>
      <c r="BK140" s="62"/>
      <c r="BL140" s="63"/>
      <c r="BM140" s="62"/>
      <c r="BN140" s="63"/>
      <c r="BO140" s="62"/>
      <c r="BP140" s="63"/>
      <c r="BQ140" s="103"/>
      <c r="BR140" s="100"/>
      <c r="BS140" s="101"/>
      <c r="BT140" s="100"/>
      <c r="BU140" s="101"/>
      <c r="BV140" s="99"/>
      <c r="BW140" s="100"/>
      <c r="BX140" s="101"/>
      <c r="BY140" s="100"/>
      <c r="BZ140" s="101"/>
      <c r="CA140" s="100"/>
      <c r="CB140" s="101"/>
      <c r="CC140" s="100"/>
      <c r="CD140" s="101"/>
      <c r="CE140" s="100"/>
      <c r="CF140" s="101"/>
      <c r="CG140" s="100"/>
      <c r="CH140" s="101"/>
      <c r="CI140" s="100"/>
      <c r="CJ140" s="101"/>
      <c r="CK140" s="100"/>
      <c r="CL140" s="101"/>
      <c r="CM140" s="100"/>
      <c r="CN140" s="101"/>
      <c r="CO140" s="99"/>
      <c r="CP140" s="100"/>
      <c r="CQ140" s="101"/>
      <c r="CR140" s="100"/>
      <c r="CS140" s="101"/>
      <c r="CT140" s="99"/>
      <c r="CU140" s="100"/>
      <c r="CV140" s="101"/>
      <c r="CW140" s="100"/>
      <c r="CX140" s="101"/>
      <c r="CY140" s="100"/>
      <c r="CZ140" s="101"/>
      <c r="DA140" s="100"/>
      <c r="DB140" s="101"/>
      <c r="DC140" s="100"/>
      <c r="DD140" s="101"/>
      <c r="DE140" s="100"/>
      <c r="DF140" s="101"/>
      <c r="DG140" s="99"/>
      <c r="DH140" s="100"/>
      <c r="DI140" s="101"/>
      <c r="DJ140" s="100"/>
      <c r="DK140" s="102"/>
      <c r="DL140" s="100"/>
      <c r="DM140" s="101"/>
      <c r="DN140" s="100"/>
      <c r="DO140" s="101"/>
      <c r="DP140" s="99"/>
      <c r="DQ140" s="100"/>
      <c r="DR140" s="101"/>
      <c r="DS140" s="100"/>
      <c r="DT140" s="101"/>
      <c r="DU140" s="100"/>
      <c r="DV140" s="101"/>
      <c r="DW140" s="99"/>
      <c r="DX140" s="100"/>
      <c r="DY140" s="101"/>
      <c r="DZ140" s="100"/>
      <c r="EA140" s="101"/>
      <c r="EB140" s="100"/>
      <c r="EC140" s="101"/>
      <c r="ED140" s="100"/>
      <c r="EE140" s="101"/>
      <c r="EF140" s="99"/>
      <c r="EG140" s="100"/>
      <c r="EH140" s="101"/>
      <c r="EI140" s="100"/>
      <c r="EJ140" s="101"/>
      <c r="EK140" s="100"/>
      <c r="EL140" s="101"/>
      <c r="EM140" s="100"/>
      <c r="EN140" s="101"/>
      <c r="EO140" s="99"/>
      <c r="EP140" s="102"/>
      <c r="EQ140" s="101"/>
      <c r="ER140" s="100"/>
      <c r="ES140" s="101"/>
    </row>
    <row r="141" spans="1:149" s="108" customFormat="1" x14ac:dyDescent="0.35">
      <c r="A141" s="101"/>
      <c r="B141" s="87"/>
      <c r="C141" s="103"/>
      <c r="D141" s="103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103"/>
      <c r="AB141" s="109"/>
      <c r="AC141" s="103"/>
      <c r="AD141" s="109"/>
      <c r="AE141" s="103"/>
      <c r="AF141" s="109"/>
      <c r="AG141" s="103"/>
      <c r="AH141" s="62"/>
      <c r="AI141" s="63"/>
      <c r="AJ141" s="62"/>
      <c r="AK141" s="63"/>
      <c r="AL141" s="62"/>
      <c r="AM141" s="63"/>
      <c r="AN141" s="103"/>
      <c r="AO141" s="62"/>
      <c r="AP141" s="63"/>
      <c r="AQ141" s="62"/>
      <c r="AR141" s="63"/>
      <c r="AS141" s="62"/>
      <c r="AT141" s="63"/>
      <c r="AU141" s="62"/>
      <c r="AV141" s="63"/>
      <c r="AW141" s="103"/>
      <c r="AX141" s="62"/>
      <c r="AY141" s="63"/>
      <c r="AZ141" s="62"/>
      <c r="BA141" s="63"/>
      <c r="BB141" s="62"/>
      <c r="BC141" s="63"/>
      <c r="BF141" s="103"/>
      <c r="BG141" s="62"/>
      <c r="BH141" s="63"/>
      <c r="BI141" s="62"/>
      <c r="BJ141" s="63"/>
      <c r="BK141" s="62"/>
      <c r="BL141" s="63"/>
      <c r="BM141" s="62"/>
      <c r="BN141" s="63"/>
      <c r="BO141" s="62"/>
      <c r="BP141" s="63"/>
      <c r="BQ141" s="103"/>
      <c r="BR141" s="100"/>
      <c r="BS141" s="101"/>
      <c r="BT141" s="100"/>
      <c r="BU141" s="101"/>
      <c r="BV141" s="99"/>
      <c r="BW141" s="100"/>
      <c r="BX141" s="101"/>
      <c r="BY141" s="100"/>
      <c r="BZ141" s="101"/>
      <c r="CA141" s="100"/>
      <c r="CB141" s="101"/>
      <c r="CC141" s="100"/>
      <c r="CD141" s="101"/>
      <c r="CE141" s="100"/>
      <c r="CF141" s="101"/>
      <c r="CG141" s="100"/>
      <c r="CH141" s="101"/>
      <c r="CI141" s="100"/>
      <c r="CJ141" s="101"/>
      <c r="CK141" s="100"/>
      <c r="CL141" s="101"/>
      <c r="CM141" s="100"/>
      <c r="CN141" s="101"/>
      <c r="CO141" s="99"/>
      <c r="CP141" s="100"/>
      <c r="CQ141" s="101"/>
      <c r="CR141" s="100"/>
      <c r="CS141" s="101"/>
      <c r="CT141" s="99"/>
      <c r="CU141" s="100"/>
      <c r="CV141" s="101"/>
      <c r="CW141" s="100"/>
      <c r="CX141" s="101"/>
      <c r="CY141" s="100"/>
      <c r="CZ141" s="101"/>
      <c r="DA141" s="100"/>
      <c r="DB141" s="101"/>
      <c r="DC141" s="100"/>
      <c r="DD141" s="101"/>
      <c r="DE141" s="100"/>
      <c r="DF141" s="101"/>
      <c r="DG141" s="99"/>
      <c r="DH141" s="100"/>
      <c r="DI141" s="101"/>
      <c r="DJ141" s="100"/>
      <c r="DK141" s="101"/>
      <c r="DL141" s="100"/>
      <c r="DM141" s="101"/>
      <c r="DN141" s="100"/>
      <c r="DO141" s="101"/>
      <c r="DP141" s="99"/>
      <c r="DQ141" s="100"/>
      <c r="DR141" s="101"/>
      <c r="DS141" s="100"/>
      <c r="DT141" s="101"/>
      <c r="DU141" s="100"/>
      <c r="DV141" s="101"/>
      <c r="DW141" s="99"/>
      <c r="DX141" s="100"/>
      <c r="DY141" s="101"/>
      <c r="DZ141" s="100"/>
      <c r="EA141" s="101"/>
      <c r="EB141" s="100"/>
      <c r="EC141" s="101"/>
      <c r="ED141" s="100"/>
      <c r="EE141" s="101"/>
      <c r="EF141" s="99"/>
      <c r="EG141" s="100"/>
      <c r="EH141" s="101"/>
      <c r="EI141" s="100"/>
      <c r="EJ141" s="101"/>
      <c r="EK141" s="100"/>
      <c r="EL141" s="101"/>
      <c r="EM141" s="100"/>
      <c r="EN141" s="101"/>
      <c r="EO141" s="99"/>
      <c r="EP141" s="102"/>
      <c r="EQ141" s="101"/>
      <c r="ER141" s="100"/>
      <c r="ES141" s="101"/>
    </row>
    <row r="142" spans="1:149" s="108" customFormat="1" x14ac:dyDescent="0.35">
      <c r="A142" s="101"/>
      <c r="B142" s="87"/>
      <c r="C142" s="103"/>
      <c r="D142" s="103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103"/>
      <c r="AB142" s="109"/>
      <c r="AC142" s="103"/>
      <c r="AD142" s="109"/>
      <c r="AE142" s="103"/>
      <c r="AF142" s="109"/>
      <c r="AG142" s="103"/>
      <c r="AH142" s="62"/>
      <c r="AI142" s="63"/>
      <c r="AJ142" s="62"/>
      <c r="AK142" s="63"/>
      <c r="AL142" s="62"/>
      <c r="AM142" s="63"/>
      <c r="AN142" s="103"/>
      <c r="AO142" s="62"/>
      <c r="AP142" s="63"/>
      <c r="AQ142" s="62"/>
      <c r="AR142" s="63"/>
      <c r="AS142" s="62"/>
      <c r="AT142" s="63"/>
      <c r="AU142" s="62"/>
      <c r="AV142" s="63"/>
      <c r="AW142" s="103"/>
      <c r="AX142" s="62"/>
      <c r="AY142" s="63"/>
      <c r="AZ142" s="62"/>
      <c r="BA142" s="63"/>
      <c r="BB142" s="62"/>
      <c r="BC142" s="63"/>
      <c r="BF142" s="103"/>
      <c r="BG142" s="62"/>
      <c r="BH142" s="63"/>
      <c r="BI142" s="62"/>
      <c r="BJ142" s="63"/>
      <c r="BK142" s="62"/>
      <c r="BL142" s="63"/>
      <c r="BM142" s="62"/>
      <c r="BN142" s="63"/>
      <c r="BO142" s="62"/>
      <c r="BP142" s="63"/>
      <c r="BQ142" s="103"/>
      <c r="BR142" s="100"/>
      <c r="BS142" s="101"/>
      <c r="BT142" s="100"/>
      <c r="BU142" s="101"/>
      <c r="BV142" s="99"/>
      <c r="BW142" s="100"/>
      <c r="BX142" s="101"/>
      <c r="BY142" s="100"/>
      <c r="BZ142" s="101"/>
      <c r="CA142" s="100"/>
      <c r="CB142" s="101"/>
      <c r="CC142" s="100"/>
      <c r="CD142" s="101"/>
      <c r="CE142" s="100"/>
      <c r="CF142" s="101"/>
      <c r="CG142" s="100"/>
      <c r="CH142" s="101"/>
      <c r="CI142" s="100"/>
      <c r="CJ142" s="101"/>
      <c r="CK142" s="100"/>
      <c r="CL142" s="101"/>
      <c r="CM142" s="100"/>
      <c r="CN142" s="101"/>
      <c r="CO142" s="99"/>
      <c r="CP142" s="100"/>
      <c r="CQ142" s="101"/>
      <c r="CR142" s="100"/>
      <c r="CS142" s="101"/>
      <c r="CT142" s="99"/>
      <c r="CU142" s="100"/>
      <c r="CV142" s="101"/>
      <c r="CW142" s="100"/>
      <c r="CX142" s="101"/>
      <c r="CY142" s="100"/>
      <c r="CZ142" s="101"/>
      <c r="DA142" s="100"/>
      <c r="DB142" s="101"/>
      <c r="DC142" s="100"/>
      <c r="DD142" s="101"/>
      <c r="DE142" s="100"/>
      <c r="DF142" s="101"/>
      <c r="DG142" s="99"/>
      <c r="DH142" s="100"/>
      <c r="DI142" s="101"/>
      <c r="DJ142" s="100"/>
      <c r="DK142" s="101"/>
      <c r="DL142" s="100"/>
      <c r="DM142" s="101"/>
      <c r="DN142" s="100"/>
      <c r="DO142" s="101"/>
      <c r="DP142" s="99"/>
      <c r="DQ142" s="100"/>
      <c r="DR142" s="101"/>
      <c r="DS142" s="100"/>
      <c r="DT142" s="101"/>
      <c r="DU142" s="100"/>
      <c r="DV142" s="101"/>
      <c r="DW142" s="99"/>
      <c r="DX142" s="100"/>
      <c r="DY142" s="101"/>
      <c r="DZ142" s="100"/>
      <c r="EA142" s="101"/>
      <c r="EB142" s="100"/>
      <c r="EC142" s="101"/>
      <c r="ED142" s="100"/>
      <c r="EE142" s="101"/>
      <c r="EF142" s="99"/>
      <c r="EG142" s="100"/>
      <c r="EH142" s="101"/>
      <c r="EI142" s="100"/>
      <c r="EJ142" s="101"/>
      <c r="EK142" s="100"/>
      <c r="EL142" s="101"/>
      <c r="EM142" s="100"/>
      <c r="EN142" s="101"/>
      <c r="EO142" s="99"/>
      <c r="EP142" s="102"/>
      <c r="EQ142" s="101"/>
      <c r="ER142" s="100"/>
      <c r="ES142" s="101"/>
    </row>
    <row r="143" spans="1:149" s="108" customFormat="1" x14ac:dyDescent="0.35">
      <c r="A143" s="101"/>
      <c r="B143" s="87"/>
      <c r="C143" s="103"/>
      <c r="D143" s="103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103"/>
      <c r="AB143" s="109"/>
      <c r="AC143" s="103"/>
      <c r="AD143" s="109"/>
      <c r="AE143" s="103"/>
      <c r="AF143" s="109"/>
      <c r="AG143" s="103"/>
      <c r="AH143" s="62"/>
      <c r="AI143" s="63"/>
      <c r="AJ143" s="62"/>
      <c r="AK143" s="63"/>
      <c r="AL143" s="62"/>
      <c r="AM143" s="63"/>
      <c r="AN143" s="103"/>
      <c r="AO143" s="62"/>
      <c r="AP143" s="63"/>
      <c r="AQ143" s="62"/>
      <c r="AR143" s="63"/>
      <c r="AS143" s="62"/>
      <c r="AT143" s="63"/>
      <c r="AU143" s="62"/>
      <c r="AV143" s="63"/>
      <c r="AW143" s="103"/>
      <c r="AX143" s="62"/>
      <c r="AY143" s="63"/>
      <c r="AZ143" s="62"/>
      <c r="BA143" s="63"/>
      <c r="BB143" s="62"/>
      <c r="BC143" s="63"/>
      <c r="BF143" s="103"/>
      <c r="BG143" s="62"/>
      <c r="BH143" s="63"/>
      <c r="BI143" s="62"/>
      <c r="BJ143" s="63"/>
      <c r="BK143" s="62"/>
      <c r="BL143" s="63"/>
      <c r="BM143" s="62"/>
      <c r="BN143" s="63"/>
      <c r="BO143" s="62"/>
      <c r="BP143" s="63"/>
      <c r="BQ143" s="103"/>
      <c r="BR143" s="100"/>
      <c r="BS143" s="101"/>
      <c r="BT143" s="100"/>
      <c r="BU143" s="101"/>
      <c r="BV143" s="99"/>
      <c r="BW143" s="100"/>
      <c r="BX143" s="101"/>
      <c r="BY143" s="100"/>
      <c r="BZ143" s="101"/>
      <c r="CA143" s="100"/>
      <c r="CB143" s="101"/>
      <c r="CC143" s="100"/>
      <c r="CD143" s="101"/>
      <c r="CE143" s="100"/>
      <c r="CF143" s="101"/>
      <c r="CG143" s="100"/>
      <c r="CH143" s="101"/>
      <c r="CI143" s="100"/>
      <c r="CJ143" s="101"/>
      <c r="CK143" s="100"/>
      <c r="CL143" s="101"/>
      <c r="CM143" s="100"/>
      <c r="CN143" s="101"/>
      <c r="CO143" s="99"/>
      <c r="CP143" s="100"/>
      <c r="CQ143" s="101"/>
      <c r="CR143" s="100"/>
      <c r="CS143" s="101"/>
      <c r="CT143" s="99"/>
      <c r="CU143" s="100"/>
      <c r="CV143" s="101"/>
      <c r="CW143" s="100"/>
      <c r="CX143" s="101"/>
      <c r="CY143" s="100"/>
      <c r="CZ143" s="101"/>
      <c r="DA143" s="100"/>
      <c r="DB143" s="101"/>
      <c r="DC143" s="100"/>
      <c r="DD143" s="101"/>
      <c r="DE143" s="100"/>
      <c r="DF143" s="101"/>
      <c r="DG143" s="99"/>
      <c r="DH143" s="100"/>
      <c r="DI143" s="101"/>
      <c r="DJ143" s="100"/>
      <c r="DK143" s="101"/>
      <c r="DL143" s="100"/>
      <c r="DM143" s="101"/>
      <c r="DN143" s="100"/>
      <c r="DO143" s="101"/>
      <c r="DP143" s="99"/>
      <c r="DQ143" s="100"/>
      <c r="DR143" s="101"/>
      <c r="DS143" s="100"/>
      <c r="DT143" s="101"/>
      <c r="DU143" s="100"/>
      <c r="DV143" s="101"/>
      <c r="DW143" s="99"/>
      <c r="DX143" s="100"/>
      <c r="DY143" s="101"/>
      <c r="DZ143" s="100"/>
      <c r="EA143" s="101"/>
      <c r="EB143" s="100"/>
      <c r="EC143" s="101"/>
      <c r="ED143" s="100"/>
      <c r="EE143" s="101"/>
      <c r="EF143" s="99"/>
      <c r="EG143" s="100"/>
      <c r="EH143" s="101"/>
      <c r="EI143" s="100"/>
      <c r="EJ143" s="101"/>
      <c r="EK143" s="100"/>
      <c r="EL143" s="101"/>
      <c r="EM143" s="100"/>
      <c r="EN143" s="101"/>
      <c r="EO143" s="99"/>
      <c r="EP143" s="102"/>
      <c r="EQ143" s="101"/>
      <c r="ER143" s="100"/>
      <c r="ES143" s="101"/>
    </row>
    <row r="144" spans="1:149" s="108" customFormat="1" x14ac:dyDescent="0.35">
      <c r="A144" s="101"/>
      <c r="B144" s="87"/>
      <c r="C144" s="103"/>
      <c r="D144" s="103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103"/>
      <c r="AB144" s="109"/>
      <c r="AC144" s="103"/>
      <c r="AD144" s="109"/>
      <c r="AE144" s="103"/>
      <c r="AF144" s="109"/>
      <c r="AG144" s="103"/>
      <c r="AH144" s="62"/>
      <c r="AI144" s="63"/>
      <c r="AJ144" s="62"/>
      <c r="AK144" s="63"/>
      <c r="AL144" s="62"/>
      <c r="AM144" s="63"/>
      <c r="AN144" s="103"/>
      <c r="AO144" s="62"/>
      <c r="AP144" s="63"/>
      <c r="AQ144" s="62"/>
      <c r="AR144" s="63"/>
      <c r="AS144" s="62"/>
      <c r="AT144" s="63"/>
      <c r="AU144" s="62"/>
      <c r="AV144" s="63"/>
      <c r="AW144" s="103"/>
      <c r="AX144" s="62"/>
      <c r="AY144" s="63"/>
      <c r="AZ144" s="62"/>
      <c r="BA144" s="63"/>
      <c r="BB144" s="62"/>
      <c r="BC144" s="63"/>
      <c r="BF144" s="103"/>
      <c r="BG144" s="62"/>
      <c r="BH144" s="63"/>
      <c r="BI144" s="62"/>
      <c r="BJ144" s="63"/>
      <c r="BK144" s="62"/>
      <c r="BL144" s="63"/>
      <c r="BM144" s="62"/>
      <c r="BN144" s="63"/>
      <c r="BO144" s="62"/>
      <c r="BP144" s="63"/>
      <c r="BQ144" s="103"/>
      <c r="BR144" s="100"/>
      <c r="BS144" s="101"/>
      <c r="BT144" s="100"/>
      <c r="BU144" s="101"/>
      <c r="BV144" s="99"/>
      <c r="BW144" s="100"/>
      <c r="BX144" s="101"/>
      <c r="BY144" s="100"/>
      <c r="BZ144" s="101"/>
      <c r="CA144" s="100"/>
      <c r="CB144" s="101"/>
      <c r="CC144" s="100"/>
      <c r="CD144" s="101"/>
      <c r="CE144" s="100"/>
      <c r="CF144" s="101"/>
      <c r="CG144" s="100"/>
      <c r="CH144" s="101"/>
      <c r="CI144" s="100"/>
      <c r="CJ144" s="101"/>
      <c r="CK144" s="100"/>
      <c r="CL144" s="101"/>
      <c r="CM144" s="100"/>
      <c r="CN144" s="101"/>
      <c r="CO144" s="99"/>
      <c r="CP144" s="100"/>
      <c r="CQ144" s="101"/>
      <c r="CR144" s="100"/>
      <c r="CS144" s="101"/>
      <c r="CT144" s="99"/>
      <c r="CU144" s="100"/>
      <c r="CV144" s="101"/>
      <c r="CW144" s="100"/>
      <c r="CX144" s="101"/>
      <c r="CY144" s="100"/>
      <c r="CZ144" s="101"/>
      <c r="DA144" s="100"/>
      <c r="DB144" s="101"/>
      <c r="DC144" s="100"/>
      <c r="DD144" s="101"/>
      <c r="DE144" s="100"/>
      <c r="DF144" s="101"/>
      <c r="DG144" s="99"/>
      <c r="DH144" s="100"/>
      <c r="DI144" s="101"/>
      <c r="DJ144" s="100"/>
      <c r="DK144" s="101"/>
      <c r="DL144" s="100"/>
      <c r="DM144" s="101"/>
      <c r="DN144" s="100"/>
      <c r="DO144" s="101"/>
      <c r="DP144" s="99"/>
      <c r="DQ144" s="100"/>
      <c r="DR144" s="101"/>
      <c r="DS144" s="100"/>
      <c r="DT144" s="101"/>
      <c r="DU144" s="100"/>
      <c r="DV144" s="101"/>
      <c r="DW144" s="99"/>
      <c r="DX144" s="100"/>
      <c r="DY144" s="101"/>
      <c r="DZ144" s="100"/>
      <c r="EA144" s="101"/>
      <c r="EB144" s="100"/>
      <c r="EC144" s="101"/>
      <c r="ED144" s="100"/>
      <c r="EE144" s="101"/>
      <c r="EF144" s="99"/>
      <c r="EG144" s="100"/>
      <c r="EH144" s="101"/>
      <c r="EI144" s="100"/>
      <c r="EJ144" s="101"/>
      <c r="EK144" s="100"/>
      <c r="EL144" s="101"/>
      <c r="EM144" s="100"/>
      <c r="EN144" s="101"/>
      <c r="EO144" s="99"/>
      <c r="EP144" s="102"/>
      <c r="EQ144" s="101"/>
      <c r="ER144" s="100"/>
      <c r="ES144" s="101"/>
    </row>
    <row r="145" spans="1:149" s="108" customFormat="1" x14ac:dyDescent="0.35">
      <c r="A145" s="101"/>
      <c r="B145" s="87"/>
      <c r="C145" s="103"/>
      <c r="D145" s="103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103"/>
      <c r="AB145" s="109"/>
      <c r="AC145" s="103"/>
      <c r="AD145" s="109"/>
      <c r="AE145" s="103"/>
      <c r="AF145" s="109"/>
      <c r="AG145" s="103"/>
      <c r="AH145" s="62"/>
      <c r="AI145" s="63"/>
      <c r="AJ145" s="62"/>
      <c r="AK145" s="63"/>
      <c r="AL145" s="62"/>
      <c r="AM145" s="63"/>
      <c r="AN145" s="103"/>
      <c r="AO145" s="62"/>
      <c r="AP145" s="63"/>
      <c r="AQ145" s="62"/>
      <c r="AR145" s="63"/>
      <c r="AS145" s="62"/>
      <c r="AT145" s="63"/>
      <c r="AU145" s="62"/>
      <c r="AV145" s="63"/>
      <c r="AW145" s="103"/>
      <c r="AX145" s="62"/>
      <c r="AY145" s="63"/>
      <c r="AZ145" s="62"/>
      <c r="BA145" s="63"/>
      <c r="BB145" s="62"/>
      <c r="BC145" s="63"/>
      <c r="BF145" s="103"/>
      <c r="BG145" s="62"/>
      <c r="BH145" s="63"/>
      <c r="BI145" s="62"/>
      <c r="BJ145" s="63"/>
      <c r="BK145" s="62"/>
      <c r="BL145" s="63"/>
      <c r="BM145" s="62"/>
      <c r="BN145" s="63"/>
      <c r="BO145" s="62"/>
      <c r="BP145" s="63"/>
      <c r="BQ145" s="103"/>
      <c r="BR145" s="100"/>
      <c r="BS145" s="101"/>
      <c r="BT145" s="100"/>
      <c r="BU145" s="101"/>
      <c r="BV145" s="99"/>
      <c r="BW145" s="100"/>
      <c r="BX145" s="101"/>
      <c r="BY145" s="100"/>
      <c r="BZ145" s="101"/>
      <c r="CA145" s="100"/>
      <c r="CB145" s="101"/>
      <c r="CC145" s="100"/>
      <c r="CD145" s="101"/>
      <c r="CE145" s="100"/>
      <c r="CF145" s="101"/>
      <c r="CG145" s="100"/>
      <c r="CH145" s="101"/>
      <c r="CI145" s="100"/>
      <c r="CJ145" s="101"/>
      <c r="CK145" s="100"/>
      <c r="CL145" s="101"/>
      <c r="CM145" s="100"/>
      <c r="CN145" s="101"/>
      <c r="CO145" s="99"/>
      <c r="CP145" s="100"/>
      <c r="CQ145" s="101"/>
      <c r="CR145" s="100"/>
      <c r="CS145" s="101"/>
      <c r="CT145" s="99"/>
      <c r="CU145" s="100"/>
      <c r="CV145" s="101"/>
      <c r="CW145" s="100"/>
      <c r="CX145" s="101"/>
      <c r="CY145" s="100"/>
      <c r="CZ145" s="101"/>
      <c r="DA145" s="100"/>
      <c r="DB145" s="101"/>
      <c r="DC145" s="100"/>
      <c r="DD145" s="101"/>
      <c r="DE145" s="100"/>
      <c r="DF145" s="101"/>
      <c r="DG145" s="99"/>
      <c r="DH145" s="100"/>
      <c r="DI145" s="101"/>
      <c r="DJ145" s="100"/>
      <c r="DK145" s="101"/>
      <c r="DL145" s="100"/>
      <c r="DM145" s="101"/>
      <c r="DN145" s="100"/>
      <c r="DO145" s="101"/>
      <c r="DP145" s="99"/>
      <c r="DQ145" s="100"/>
      <c r="DR145" s="101"/>
      <c r="DS145" s="100"/>
      <c r="DT145" s="101"/>
      <c r="DU145" s="100"/>
      <c r="DV145" s="101"/>
      <c r="DW145" s="99"/>
      <c r="DX145" s="100"/>
      <c r="DY145" s="101"/>
      <c r="DZ145" s="100"/>
      <c r="EA145" s="101"/>
      <c r="EB145" s="100"/>
      <c r="EC145" s="101"/>
      <c r="ED145" s="100"/>
      <c r="EE145" s="101"/>
      <c r="EF145" s="99"/>
      <c r="EG145" s="100"/>
      <c r="EH145" s="101"/>
      <c r="EI145" s="100"/>
      <c r="EJ145" s="101"/>
      <c r="EK145" s="100"/>
      <c r="EL145" s="101"/>
      <c r="EM145" s="100"/>
      <c r="EN145" s="101"/>
      <c r="EO145" s="99"/>
      <c r="EP145" s="102"/>
      <c r="EQ145" s="101"/>
      <c r="ER145" s="100"/>
      <c r="ES145" s="101"/>
    </row>
    <row r="146" spans="1:149" s="108" customFormat="1" x14ac:dyDescent="0.35">
      <c r="A146" s="101"/>
      <c r="B146" s="87"/>
      <c r="C146" s="103"/>
      <c r="D146" s="103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103"/>
      <c r="AB146" s="109"/>
      <c r="AC146" s="103"/>
      <c r="AD146" s="109"/>
      <c r="AE146" s="103"/>
      <c r="AF146" s="109"/>
      <c r="AG146" s="103"/>
      <c r="AH146" s="62"/>
      <c r="AI146" s="63"/>
      <c r="AJ146" s="62"/>
      <c r="AK146" s="63"/>
      <c r="AL146" s="62"/>
      <c r="AM146" s="63"/>
      <c r="AN146" s="103"/>
      <c r="AO146" s="62"/>
      <c r="AP146" s="63"/>
      <c r="AQ146" s="62"/>
      <c r="AR146" s="63"/>
      <c r="AS146" s="62"/>
      <c r="AT146" s="63"/>
      <c r="AU146" s="62"/>
      <c r="AV146" s="63"/>
      <c r="AW146" s="103"/>
      <c r="AX146" s="62"/>
      <c r="AY146" s="63"/>
      <c r="AZ146" s="62"/>
      <c r="BA146" s="63"/>
      <c r="BB146" s="62"/>
      <c r="BC146" s="63"/>
      <c r="BF146" s="103"/>
      <c r="BG146" s="62"/>
      <c r="BH146" s="63"/>
      <c r="BI146" s="62"/>
      <c r="BJ146" s="63"/>
      <c r="BK146" s="62"/>
      <c r="BL146" s="63"/>
      <c r="BM146" s="62"/>
      <c r="BN146" s="63"/>
      <c r="BO146" s="62"/>
      <c r="BP146" s="63"/>
      <c r="BQ146" s="103"/>
      <c r="BR146" s="100"/>
      <c r="BS146" s="101"/>
      <c r="BT146" s="100"/>
      <c r="BU146" s="101"/>
      <c r="BV146" s="99"/>
      <c r="BW146" s="100"/>
      <c r="BX146" s="101"/>
      <c r="BY146" s="100"/>
      <c r="BZ146" s="101"/>
      <c r="CA146" s="100"/>
      <c r="CB146" s="101"/>
      <c r="CC146" s="100"/>
      <c r="CD146" s="101"/>
      <c r="CE146" s="100"/>
      <c r="CF146" s="101"/>
      <c r="CG146" s="100"/>
      <c r="CH146" s="101"/>
      <c r="CI146" s="100"/>
      <c r="CJ146" s="101"/>
      <c r="CK146" s="100"/>
      <c r="CL146" s="101"/>
      <c r="CM146" s="100"/>
      <c r="CN146" s="101"/>
      <c r="CO146" s="99"/>
      <c r="CP146" s="100"/>
      <c r="CQ146" s="101"/>
      <c r="CR146" s="100"/>
      <c r="CS146" s="101"/>
      <c r="CT146" s="99"/>
      <c r="CU146" s="100"/>
      <c r="CV146" s="101"/>
      <c r="CW146" s="100"/>
      <c r="CX146" s="101"/>
      <c r="CY146" s="100"/>
      <c r="CZ146" s="101"/>
      <c r="DA146" s="100"/>
      <c r="DB146" s="101"/>
      <c r="DC146" s="100"/>
      <c r="DD146" s="101"/>
      <c r="DE146" s="100"/>
      <c r="DF146" s="101"/>
      <c r="DG146" s="99"/>
      <c r="DH146" s="100"/>
      <c r="DI146" s="101"/>
      <c r="DJ146" s="100"/>
      <c r="DK146" s="101"/>
      <c r="DL146" s="100"/>
      <c r="DM146" s="101"/>
      <c r="DN146" s="100"/>
      <c r="DO146" s="101"/>
      <c r="DP146" s="99"/>
      <c r="DQ146" s="100"/>
      <c r="DR146" s="101"/>
      <c r="DS146" s="100"/>
      <c r="DT146" s="101"/>
      <c r="DU146" s="100"/>
      <c r="DV146" s="101"/>
      <c r="DW146" s="99"/>
      <c r="DX146" s="100"/>
      <c r="DY146" s="101"/>
      <c r="DZ146" s="100"/>
      <c r="EA146" s="101"/>
      <c r="EB146" s="100"/>
      <c r="EC146" s="101"/>
      <c r="ED146" s="100"/>
      <c r="EE146" s="101"/>
      <c r="EF146" s="99"/>
      <c r="EG146" s="100"/>
      <c r="EH146" s="101"/>
      <c r="EI146" s="100"/>
      <c r="EJ146" s="101"/>
      <c r="EK146" s="100"/>
      <c r="EL146" s="101"/>
      <c r="EM146" s="100"/>
      <c r="EN146" s="101"/>
      <c r="EO146" s="99"/>
      <c r="EP146" s="102"/>
      <c r="EQ146" s="101"/>
      <c r="ER146" s="100"/>
      <c r="ES146" s="101"/>
    </row>
    <row r="147" spans="1:149" s="108" customFormat="1" x14ac:dyDescent="0.35">
      <c r="A147" s="101"/>
      <c r="B147" s="87"/>
      <c r="C147" s="103"/>
      <c r="D147" s="103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103"/>
      <c r="AB147" s="109"/>
      <c r="AC147" s="103"/>
      <c r="AD147" s="109"/>
      <c r="AE147" s="103"/>
      <c r="AF147" s="109"/>
      <c r="AG147" s="103"/>
      <c r="AH147" s="62"/>
      <c r="AI147" s="63"/>
      <c r="AJ147" s="62"/>
      <c r="AK147" s="63"/>
      <c r="AL147" s="62"/>
      <c r="AM147" s="63"/>
      <c r="AN147" s="103"/>
      <c r="AO147" s="62"/>
      <c r="AP147" s="63"/>
      <c r="AQ147" s="62"/>
      <c r="AR147" s="63"/>
      <c r="AS147" s="62"/>
      <c r="AT147" s="63"/>
      <c r="AU147" s="62"/>
      <c r="AV147" s="63"/>
      <c r="AW147" s="103"/>
      <c r="AX147" s="62"/>
      <c r="AY147" s="63"/>
      <c r="AZ147" s="62"/>
      <c r="BA147" s="63"/>
      <c r="BB147" s="62"/>
      <c r="BC147" s="63"/>
      <c r="BF147" s="103"/>
      <c r="BG147" s="62"/>
      <c r="BH147" s="63"/>
      <c r="BI147" s="62"/>
      <c r="BJ147" s="63"/>
      <c r="BK147" s="62"/>
      <c r="BL147" s="63"/>
      <c r="BM147" s="62"/>
      <c r="BN147" s="63"/>
      <c r="BO147" s="62"/>
      <c r="BP147" s="63"/>
      <c r="BQ147" s="103"/>
      <c r="BR147" s="100"/>
      <c r="BS147" s="101"/>
      <c r="BT147" s="100"/>
      <c r="BU147" s="101"/>
      <c r="BV147" s="99"/>
      <c r="BW147" s="100"/>
      <c r="BX147" s="101"/>
      <c r="BY147" s="100"/>
      <c r="BZ147" s="101"/>
      <c r="CA147" s="100"/>
      <c r="CB147" s="101"/>
      <c r="CC147" s="100"/>
      <c r="CD147" s="101"/>
      <c r="CE147" s="100"/>
      <c r="CF147" s="101"/>
      <c r="CG147" s="100"/>
      <c r="CH147" s="101"/>
      <c r="CI147" s="100"/>
      <c r="CJ147" s="101"/>
      <c r="CK147" s="100"/>
      <c r="CL147" s="101"/>
      <c r="CM147" s="100"/>
      <c r="CN147" s="101"/>
      <c r="CO147" s="99"/>
      <c r="CP147" s="100"/>
      <c r="CQ147" s="101"/>
      <c r="CR147" s="100"/>
      <c r="CS147" s="101"/>
      <c r="CT147" s="99"/>
      <c r="CU147" s="100"/>
      <c r="CV147" s="101"/>
      <c r="CW147" s="100"/>
      <c r="CX147" s="101"/>
      <c r="CY147" s="100"/>
      <c r="CZ147" s="101"/>
      <c r="DA147" s="100"/>
      <c r="DB147" s="101"/>
      <c r="DC147" s="100"/>
      <c r="DD147" s="101"/>
      <c r="DE147" s="100"/>
      <c r="DF147" s="101"/>
      <c r="DG147" s="99"/>
      <c r="DH147" s="100"/>
      <c r="DI147" s="101"/>
      <c r="DJ147" s="100"/>
      <c r="DK147" s="101"/>
      <c r="DL147" s="100"/>
      <c r="DM147" s="101"/>
      <c r="DN147" s="100"/>
      <c r="DO147" s="101"/>
      <c r="DP147" s="99"/>
      <c r="DQ147" s="100"/>
      <c r="DR147" s="101"/>
      <c r="DS147" s="100"/>
      <c r="DT147" s="101"/>
      <c r="DU147" s="100"/>
      <c r="DV147" s="101"/>
      <c r="DW147" s="99"/>
      <c r="DX147" s="100"/>
      <c r="DY147" s="101"/>
      <c r="DZ147" s="100"/>
      <c r="EA147" s="101"/>
      <c r="EB147" s="100"/>
      <c r="EC147" s="101"/>
      <c r="ED147" s="100"/>
      <c r="EE147" s="101"/>
      <c r="EF147" s="99"/>
      <c r="EG147" s="100"/>
      <c r="EH147" s="101"/>
      <c r="EI147" s="100"/>
      <c r="EJ147" s="101"/>
      <c r="EK147" s="100"/>
      <c r="EL147" s="101"/>
      <c r="EM147" s="100"/>
      <c r="EN147" s="101"/>
      <c r="EO147" s="99"/>
      <c r="EP147" s="102"/>
      <c r="EQ147" s="101"/>
      <c r="ER147" s="100"/>
      <c r="ES147" s="101"/>
    </row>
    <row r="148" spans="1:149" s="108" customFormat="1" x14ac:dyDescent="0.35">
      <c r="A148" s="101"/>
      <c r="B148" s="87"/>
      <c r="C148" s="103"/>
      <c r="D148" s="103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103"/>
      <c r="AB148" s="109"/>
      <c r="AC148" s="103"/>
      <c r="AD148" s="109"/>
      <c r="AE148" s="103"/>
      <c r="AF148" s="109"/>
      <c r="AG148" s="103"/>
      <c r="AH148" s="62"/>
      <c r="AI148" s="63"/>
      <c r="AJ148" s="62"/>
      <c r="AK148" s="63"/>
      <c r="AL148" s="62"/>
      <c r="AM148" s="63"/>
      <c r="AN148" s="103"/>
      <c r="AO148" s="62"/>
      <c r="AP148" s="63"/>
      <c r="AQ148" s="62"/>
      <c r="AR148" s="63"/>
      <c r="AS148" s="62"/>
      <c r="AT148" s="63"/>
      <c r="AU148" s="62"/>
      <c r="AV148" s="63"/>
      <c r="AW148" s="103"/>
      <c r="AX148" s="62"/>
      <c r="AY148" s="63"/>
      <c r="AZ148" s="62"/>
      <c r="BA148" s="63"/>
      <c r="BB148" s="62"/>
      <c r="BC148" s="63"/>
      <c r="BF148" s="103"/>
      <c r="BG148" s="62"/>
      <c r="BH148" s="63"/>
      <c r="BI148" s="62"/>
      <c r="BJ148" s="63"/>
      <c r="BK148" s="62"/>
      <c r="BL148" s="63"/>
      <c r="BM148" s="62"/>
      <c r="BN148" s="63"/>
      <c r="BO148" s="62"/>
      <c r="BP148" s="63"/>
      <c r="BQ148" s="103"/>
      <c r="BR148" s="100"/>
      <c r="BS148" s="101"/>
      <c r="BT148" s="100"/>
      <c r="BU148" s="101"/>
      <c r="BV148" s="99"/>
      <c r="BW148" s="100"/>
      <c r="BX148" s="101"/>
      <c r="BY148" s="100"/>
      <c r="BZ148" s="101"/>
      <c r="CA148" s="100"/>
      <c r="CB148" s="101"/>
      <c r="CC148" s="100"/>
      <c r="CD148" s="101"/>
      <c r="CE148" s="100"/>
      <c r="CF148" s="101"/>
      <c r="CG148" s="100"/>
      <c r="CH148" s="101"/>
      <c r="CI148" s="100"/>
      <c r="CJ148" s="101"/>
      <c r="CK148" s="100"/>
      <c r="CL148" s="101"/>
      <c r="CM148" s="100"/>
      <c r="CN148" s="101"/>
      <c r="CO148" s="99"/>
      <c r="CP148" s="100"/>
      <c r="CQ148" s="101"/>
      <c r="CR148" s="100"/>
      <c r="CS148" s="101"/>
      <c r="CT148" s="99"/>
      <c r="CU148" s="100"/>
      <c r="CV148" s="101"/>
      <c r="CW148" s="100"/>
      <c r="CX148" s="101"/>
      <c r="CY148" s="100"/>
      <c r="CZ148" s="101"/>
      <c r="DA148" s="100"/>
      <c r="DB148" s="101"/>
      <c r="DC148" s="100"/>
      <c r="DD148" s="101"/>
      <c r="DE148" s="100"/>
      <c r="DF148" s="101"/>
      <c r="DG148" s="99"/>
      <c r="DH148" s="100"/>
      <c r="DI148" s="101"/>
      <c r="DJ148" s="100"/>
      <c r="DK148" s="101"/>
      <c r="DL148" s="100"/>
      <c r="DM148" s="101"/>
      <c r="DN148" s="100"/>
      <c r="DO148" s="101"/>
      <c r="DP148" s="99"/>
      <c r="DQ148" s="100"/>
      <c r="DR148" s="101"/>
      <c r="DS148" s="100"/>
      <c r="DT148" s="101"/>
      <c r="DU148" s="100"/>
      <c r="DV148" s="101"/>
      <c r="DW148" s="99"/>
      <c r="DX148" s="100"/>
      <c r="DY148" s="101"/>
      <c r="DZ148" s="100"/>
      <c r="EA148" s="101"/>
      <c r="EB148" s="100"/>
      <c r="EC148" s="101"/>
      <c r="ED148" s="100"/>
      <c r="EE148" s="101"/>
      <c r="EF148" s="99"/>
      <c r="EG148" s="100"/>
      <c r="EH148" s="101"/>
      <c r="EI148" s="100"/>
      <c r="EJ148" s="101"/>
      <c r="EK148" s="100"/>
      <c r="EL148" s="101"/>
      <c r="EM148" s="100"/>
      <c r="EN148" s="101"/>
      <c r="EO148" s="99"/>
      <c r="EP148" s="102"/>
      <c r="EQ148" s="101"/>
      <c r="ER148" s="100"/>
      <c r="ES148" s="101"/>
    </row>
    <row r="149" spans="1:149" s="108" customFormat="1" x14ac:dyDescent="0.35">
      <c r="A149" s="101"/>
      <c r="B149" s="87"/>
      <c r="C149" s="103"/>
      <c r="D149" s="103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103"/>
      <c r="AB149" s="109"/>
      <c r="AC149" s="103"/>
      <c r="AD149" s="109"/>
      <c r="AE149" s="103"/>
      <c r="AF149" s="109"/>
      <c r="AG149" s="103"/>
      <c r="AH149" s="62"/>
      <c r="AI149" s="63"/>
      <c r="AJ149" s="62"/>
      <c r="AK149" s="63"/>
      <c r="AL149" s="62"/>
      <c r="AM149" s="63"/>
      <c r="AN149" s="103"/>
      <c r="AO149" s="62"/>
      <c r="AP149" s="63"/>
      <c r="AQ149" s="62"/>
      <c r="AR149" s="63"/>
      <c r="AS149" s="62"/>
      <c r="AT149" s="63"/>
      <c r="AU149" s="62"/>
      <c r="AV149" s="63"/>
      <c r="AW149" s="103"/>
      <c r="AX149" s="62"/>
      <c r="AY149" s="63"/>
      <c r="AZ149" s="62"/>
      <c r="BA149" s="63"/>
      <c r="BB149" s="62"/>
      <c r="BC149" s="63"/>
      <c r="BF149" s="103"/>
      <c r="BG149" s="62"/>
      <c r="BH149" s="63"/>
      <c r="BI149" s="62"/>
      <c r="BJ149" s="63"/>
      <c r="BK149" s="62"/>
      <c r="BL149" s="63"/>
      <c r="BM149" s="62"/>
      <c r="BN149" s="63"/>
      <c r="BO149" s="62"/>
      <c r="BP149" s="63"/>
      <c r="BQ149" s="103"/>
      <c r="BR149" s="100"/>
      <c r="BS149" s="101"/>
      <c r="BT149" s="100"/>
      <c r="BU149" s="101"/>
      <c r="BV149" s="99"/>
      <c r="BW149" s="100"/>
      <c r="BX149" s="101"/>
      <c r="BY149" s="100"/>
      <c r="BZ149" s="101"/>
      <c r="CA149" s="100"/>
      <c r="CB149" s="101"/>
      <c r="CC149" s="100"/>
      <c r="CD149" s="101"/>
      <c r="CE149" s="100"/>
      <c r="CF149" s="101"/>
      <c r="CG149" s="100"/>
      <c r="CH149" s="101"/>
      <c r="CI149" s="100"/>
      <c r="CJ149" s="101"/>
      <c r="CK149" s="100"/>
      <c r="CL149" s="101"/>
      <c r="CM149" s="100"/>
      <c r="CN149" s="101"/>
      <c r="CO149" s="99"/>
      <c r="CP149" s="100"/>
      <c r="CQ149" s="101"/>
      <c r="CR149" s="100"/>
      <c r="CS149" s="101"/>
      <c r="CT149" s="99"/>
      <c r="CU149" s="100"/>
      <c r="CV149" s="101"/>
      <c r="CW149" s="100"/>
      <c r="CX149" s="101"/>
      <c r="CY149" s="100"/>
      <c r="CZ149" s="101"/>
      <c r="DA149" s="100"/>
      <c r="DB149" s="101"/>
      <c r="DC149" s="100"/>
      <c r="DD149" s="101"/>
      <c r="DE149" s="100"/>
      <c r="DF149" s="101"/>
      <c r="DG149" s="99"/>
      <c r="DH149" s="100"/>
      <c r="DI149" s="101"/>
      <c r="DJ149" s="100"/>
      <c r="DK149" s="101"/>
      <c r="DL149" s="100"/>
      <c r="DM149" s="101"/>
      <c r="DN149" s="100"/>
      <c r="DO149" s="101"/>
      <c r="DP149" s="99"/>
      <c r="DQ149" s="100"/>
      <c r="DR149" s="101"/>
      <c r="DS149" s="100"/>
      <c r="DT149" s="101"/>
      <c r="DU149" s="100"/>
      <c r="DV149" s="101"/>
      <c r="DW149" s="99"/>
      <c r="DX149" s="100"/>
      <c r="DY149" s="101"/>
      <c r="DZ149" s="100"/>
      <c r="EA149" s="101"/>
      <c r="EB149" s="100"/>
      <c r="EC149" s="101"/>
      <c r="ED149" s="100"/>
      <c r="EE149" s="101"/>
      <c r="EF149" s="99"/>
      <c r="EG149" s="100"/>
      <c r="EH149" s="101"/>
      <c r="EI149" s="100"/>
      <c r="EJ149" s="101"/>
      <c r="EK149" s="100"/>
      <c r="EL149" s="101"/>
      <c r="EM149" s="100"/>
      <c r="EN149" s="101"/>
      <c r="EO149" s="99"/>
      <c r="EP149" s="102"/>
      <c r="EQ149" s="101"/>
      <c r="ER149" s="100"/>
      <c r="ES149" s="101"/>
    </row>
    <row r="150" spans="1:149" s="108" customFormat="1" x14ac:dyDescent="0.35">
      <c r="A150" s="101"/>
      <c r="B150" s="87"/>
      <c r="C150" s="103"/>
      <c r="D150" s="103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103"/>
      <c r="AB150" s="109"/>
      <c r="AC150" s="103"/>
      <c r="AD150" s="109"/>
      <c r="AE150" s="103"/>
      <c r="AF150" s="109"/>
      <c r="AG150" s="103"/>
      <c r="AH150" s="62"/>
      <c r="AI150" s="63"/>
      <c r="AJ150" s="62"/>
      <c r="AK150" s="63"/>
      <c r="AL150" s="62"/>
      <c r="AM150" s="63"/>
      <c r="AN150" s="103"/>
      <c r="AO150" s="62"/>
      <c r="AP150" s="63"/>
      <c r="AQ150" s="62"/>
      <c r="AR150" s="63"/>
      <c r="AS150" s="62"/>
      <c r="AT150" s="63"/>
      <c r="AU150" s="62"/>
      <c r="AV150" s="63"/>
      <c r="AW150" s="103"/>
      <c r="AX150" s="62"/>
      <c r="AY150" s="63"/>
      <c r="AZ150" s="62"/>
      <c r="BA150" s="63"/>
      <c r="BB150" s="62"/>
      <c r="BC150" s="63"/>
      <c r="BF150" s="103"/>
      <c r="BG150" s="62"/>
      <c r="BH150" s="63"/>
      <c r="BI150" s="62"/>
      <c r="BJ150" s="63"/>
      <c r="BK150" s="62"/>
      <c r="BL150" s="63"/>
      <c r="BM150" s="62"/>
      <c r="BN150" s="63"/>
      <c r="BO150" s="62"/>
      <c r="BP150" s="63"/>
      <c r="BQ150" s="103"/>
      <c r="BR150" s="100"/>
      <c r="BS150" s="101"/>
      <c r="BT150" s="100"/>
      <c r="BU150" s="101"/>
      <c r="BV150" s="99"/>
      <c r="BW150" s="100"/>
      <c r="BX150" s="101"/>
      <c r="BY150" s="100"/>
      <c r="BZ150" s="101"/>
      <c r="CA150" s="100"/>
      <c r="CB150" s="101"/>
      <c r="CC150" s="100"/>
      <c r="CD150" s="101"/>
      <c r="CE150" s="100"/>
      <c r="CF150" s="101"/>
      <c r="CG150" s="100"/>
      <c r="CH150" s="101"/>
      <c r="CI150" s="100"/>
      <c r="CJ150" s="101"/>
      <c r="CK150" s="100"/>
      <c r="CL150" s="101"/>
      <c r="CM150" s="100"/>
      <c r="CN150" s="101"/>
      <c r="CO150" s="99"/>
      <c r="CP150" s="100"/>
      <c r="CQ150" s="101"/>
      <c r="CR150" s="100"/>
      <c r="CS150" s="101"/>
      <c r="CT150" s="99"/>
      <c r="CU150" s="100"/>
      <c r="CV150" s="101"/>
      <c r="CW150" s="100"/>
      <c r="CX150" s="101"/>
      <c r="CY150" s="100"/>
      <c r="CZ150" s="101"/>
      <c r="DA150" s="100"/>
      <c r="DB150" s="101"/>
      <c r="DC150" s="100"/>
      <c r="DD150" s="101"/>
      <c r="DE150" s="100"/>
      <c r="DF150" s="101"/>
      <c r="DG150" s="99"/>
      <c r="DH150" s="100"/>
      <c r="DI150" s="101"/>
      <c r="DJ150" s="100"/>
      <c r="DK150" s="101"/>
      <c r="DL150" s="100"/>
      <c r="DM150" s="101"/>
      <c r="DN150" s="100"/>
      <c r="DO150" s="101"/>
      <c r="DP150" s="99"/>
      <c r="DQ150" s="100"/>
      <c r="DR150" s="101"/>
      <c r="DS150" s="100"/>
      <c r="DT150" s="101"/>
      <c r="DU150" s="100"/>
      <c r="DV150" s="101"/>
      <c r="DW150" s="99"/>
      <c r="DX150" s="100"/>
      <c r="DY150" s="101"/>
      <c r="DZ150" s="100"/>
      <c r="EA150" s="101"/>
      <c r="EB150" s="100"/>
      <c r="EC150" s="101"/>
      <c r="ED150" s="100"/>
      <c r="EE150" s="101"/>
      <c r="EF150" s="99"/>
      <c r="EG150" s="100"/>
      <c r="EH150" s="101"/>
      <c r="EI150" s="100"/>
      <c r="EJ150" s="101"/>
      <c r="EK150" s="100"/>
      <c r="EL150" s="101"/>
      <c r="EM150" s="100"/>
      <c r="EN150" s="101"/>
      <c r="EO150" s="99"/>
      <c r="EP150" s="102"/>
      <c r="EQ150" s="101"/>
      <c r="ER150" s="100"/>
      <c r="ES150" s="101"/>
    </row>
    <row r="151" spans="1:149" s="108" customFormat="1" x14ac:dyDescent="0.35">
      <c r="A151" s="101"/>
      <c r="B151" s="87"/>
      <c r="C151" s="103"/>
      <c r="D151" s="103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103"/>
      <c r="AB151" s="109"/>
      <c r="AC151" s="103"/>
      <c r="AD151" s="109"/>
      <c r="AE151" s="103"/>
      <c r="AF151" s="109"/>
      <c r="AG151" s="103"/>
      <c r="AH151" s="62"/>
      <c r="AI151" s="63"/>
      <c r="AJ151" s="62"/>
      <c r="AK151" s="63"/>
      <c r="AL151" s="62"/>
      <c r="AM151" s="63"/>
      <c r="AN151" s="103"/>
      <c r="AO151" s="62"/>
      <c r="AP151" s="63"/>
      <c r="AQ151" s="62"/>
      <c r="AR151" s="63"/>
      <c r="AS151" s="62"/>
      <c r="AT151" s="63"/>
      <c r="AU151" s="62"/>
      <c r="AV151" s="63"/>
      <c r="AW151" s="103"/>
      <c r="AX151" s="62"/>
      <c r="AY151" s="63"/>
      <c r="AZ151" s="62"/>
      <c r="BA151" s="63"/>
      <c r="BB151" s="62"/>
      <c r="BC151" s="63"/>
      <c r="BF151" s="103"/>
      <c r="BG151" s="62"/>
      <c r="BH151" s="63"/>
      <c r="BI151" s="62"/>
      <c r="BJ151" s="63"/>
      <c r="BK151" s="62"/>
      <c r="BL151" s="63"/>
      <c r="BM151" s="62"/>
      <c r="BN151" s="63"/>
      <c r="BO151" s="62"/>
      <c r="BP151" s="63"/>
      <c r="BQ151" s="103"/>
      <c r="BR151" s="100"/>
      <c r="BS151" s="101"/>
      <c r="BT151" s="100"/>
      <c r="BU151" s="101"/>
      <c r="BV151" s="99"/>
      <c r="BW151" s="100"/>
      <c r="BX151" s="101"/>
      <c r="BY151" s="100"/>
      <c r="BZ151" s="101"/>
      <c r="CA151" s="100"/>
      <c r="CB151" s="101"/>
      <c r="CC151" s="100"/>
      <c r="CD151" s="101"/>
      <c r="CE151" s="100"/>
      <c r="CF151" s="101"/>
      <c r="CG151" s="100"/>
      <c r="CH151" s="101"/>
      <c r="CI151" s="100"/>
      <c r="CJ151" s="101"/>
      <c r="CK151" s="100"/>
      <c r="CL151" s="101"/>
      <c r="CM151" s="100"/>
      <c r="CN151" s="101"/>
      <c r="CO151" s="99"/>
      <c r="CP151" s="100"/>
      <c r="CQ151" s="101"/>
      <c r="CR151" s="100"/>
      <c r="CS151" s="101"/>
      <c r="CT151" s="99"/>
      <c r="CU151" s="100"/>
      <c r="CV151" s="101"/>
      <c r="CW151" s="100"/>
      <c r="CX151" s="101"/>
      <c r="CY151" s="100"/>
      <c r="CZ151" s="101"/>
      <c r="DA151" s="100"/>
      <c r="DB151" s="101"/>
      <c r="DC151" s="100"/>
      <c r="DD151" s="101"/>
      <c r="DE151" s="100"/>
      <c r="DF151" s="101"/>
      <c r="DG151" s="99"/>
      <c r="DH151" s="100"/>
      <c r="DI151" s="101"/>
      <c r="DJ151" s="100"/>
      <c r="DK151" s="101"/>
      <c r="DL151" s="100"/>
      <c r="DM151" s="101"/>
      <c r="DN151" s="100"/>
      <c r="DO151" s="101"/>
      <c r="DP151" s="99"/>
      <c r="DQ151" s="100"/>
      <c r="DR151" s="101"/>
      <c r="DS151" s="100"/>
      <c r="DT151" s="101"/>
      <c r="DU151" s="100"/>
      <c r="DV151" s="101"/>
      <c r="DW151" s="99"/>
      <c r="DX151" s="100"/>
      <c r="DY151" s="101"/>
      <c r="DZ151" s="100"/>
      <c r="EA151" s="101"/>
      <c r="EB151" s="100"/>
      <c r="EC151" s="101"/>
      <c r="ED151" s="100"/>
      <c r="EE151" s="101"/>
      <c r="EF151" s="99"/>
      <c r="EG151" s="100"/>
      <c r="EH151" s="101"/>
      <c r="EI151" s="100"/>
      <c r="EJ151" s="101"/>
      <c r="EK151" s="100"/>
      <c r="EL151" s="101"/>
      <c r="EM151" s="100"/>
      <c r="EN151" s="101"/>
      <c r="EO151" s="99"/>
      <c r="EP151" s="102"/>
      <c r="EQ151" s="101"/>
      <c r="ER151" s="100"/>
      <c r="ES151" s="101"/>
    </row>
    <row r="152" spans="1:149" s="108" customFormat="1" x14ac:dyDescent="0.35">
      <c r="A152" s="101"/>
      <c r="B152" s="87"/>
      <c r="C152" s="103"/>
      <c r="D152" s="103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103"/>
      <c r="AB152" s="109"/>
      <c r="AC152" s="103"/>
      <c r="AD152" s="109"/>
      <c r="AE152" s="103"/>
      <c r="AF152" s="109"/>
      <c r="AG152" s="103"/>
      <c r="AH152" s="62"/>
      <c r="AI152" s="63"/>
      <c r="AJ152" s="62"/>
      <c r="AK152" s="63"/>
      <c r="AL152" s="62"/>
      <c r="AM152" s="63"/>
      <c r="AN152" s="103"/>
      <c r="AO152" s="62"/>
      <c r="AP152" s="63"/>
      <c r="AQ152" s="62"/>
      <c r="AR152" s="63"/>
      <c r="AS152" s="62"/>
      <c r="AT152" s="63"/>
      <c r="AU152" s="62"/>
      <c r="AV152" s="63"/>
      <c r="AW152" s="103"/>
      <c r="AX152" s="62"/>
      <c r="AY152" s="63"/>
      <c r="AZ152" s="62"/>
      <c r="BA152" s="63"/>
      <c r="BB152" s="62"/>
      <c r="BC152" s="63"/>
      <c r="BF152" s="103"/>
      <c r="BG152" s="62"/>
      <c r="BH152" s="63"/>
      <c r="BI152" s="62"/>
      <c r="BJ152" s="63"/>
      <c r="BK152" s="62"/>
      <c r="BL152" s="63"/>
      <c r="BM152" s="62"/>
      <c r="BN152" s="63"/>
      <c r="BO152" s="62"/>
      <c r="BP152" s="63"/>
      <c r="BQ152" s="103"/>
      <c r="BR152" s="100"/>
      <c r="BS152" s="101"/>
      <c r="BT152" s="100"/>
      <c r="BU152" s="101"/>
      <c r="BV152" s="99"/>
      <c r="BW152" s="100"/>
      <c r="BX152" s="101"/>
      <c r="BY152" s="100"/>
      <c r="BZ152" s="101"/>
      <c r="CA152" s="100"/>
      <c r="CB152" s="101"/>
      <c r="CC152" s="100"/>
      <c r="CD152" s="101"/>
      <c r="CE152" s="100"/>
      <c r="CF152" s="101"/>
      <c r="CG152" s="100"/>
      <c r="CH152" s="101"/>
      <c r="CI152" s="100"/>
      <c r="CJ152" s="101"/>
      <c r="CK152" s="100"/>
      <c r="CL152" s="101"/>
      <c r="CM152" s="100"/>
      <c r="CN152" s="101"/>
      <c r="CO152" s="99"/>
      <c r="CP152" s="100"/>
      <c r="CQ152" s="101"/>
      <c r="CR152" s="100"/>
      <c r="CS152" s="101"/>
      <c r="CT152" s="99"/>
      <c r="CU152" s="100"/>
      <c r="CV152" s="101"/>
      <c r="CW152" s="100"/>
      <c r="CX152" s="101"/>
      <c r="CY152" s="100"/>
      <c r="CZ152" s="101"/>
      <c r="DA152" s="100"/>
      <c r="DB152" s="101"/>
      <c r="DC152" s="100"/>
      <c r="DD152" s="101"/>
      <c r="DE152" s="100"/>
      <c r="DF152" s="101"/>
      <c r="DG152" s="99"/>
      <c r="DH152" s="100"/>
      <c r="DI152" s="101"/>
      <c r="DJ152" s="100"/>
      <c r="DK152" s="101"/>
      <c r="DL152" s="100"/>
      <c r="DM152" s="101"/>
      <c r="DN152" s="100"/>
      <c r="DO152" s="101"/>
      <c r="DP152" s="99"/>
      <c r="DQ152" s="100"/>
      <c r="DR152" s="101"/>
      <c r="DS152" s="100"/>
      <c r="DT152" s="101"/>
      <c r="DU152" s="100"/>
      <c r="DV152" s="101"/>
      <c r="DW152" s="99"/>
      <c r="DX152" s="100"/>
      <c r="DY152" s="101"/>
      <c r="DZ152" s="100"/>
      <c r="EA152" s="101"/>
      <c r="EB152" s="100"/>
      <c r="EC152" s="101"/>
      <c r="ED152" s="100"/>
      <c r="EE152" s="101"/>
      <c r="EF152" s="99"/>
      <c r="EG152" s="100"/>
      <c r="EH152" s="101"/>
      <c r="EI152" s="100"/>
      <c r="EJ152" s="101"/>
      <c r="EK152" s="100"/>
      <c r="EL152" s="101"/>
      <c r="EM152" s="100"/>
      <c r="EN152" s="101"/>
      <c r="EO152" s="99"/>
      <c r="EP152" s="102"/>
      <c r="EQ152" s="101"/>
      <c r="ER152" s="100"/>
      <c r="ES152" s="101"/>
    </row>
    <row r="153" spans="1:149" s="108" customFormat="1" x14ac:dyDescent="0.35">
      <c r="A153" s="101"/>
      <c r="B153" s="87"/>
      <c r="C153" s="103"/>
      <c r="D153" s="103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103"/>
      <c r="AB153" s="109"/>
      <c r="AC153" s="103"/>
      <c r="AD153" s="109"/>
      <c r="AE153" s="103"/>
      <c r="AF153" s="109"/>
      <c r="AG153" s="103"/>
      <c r="AH153" s="62"/>
      <c r="AI153" s="63"/>
      <c r="AJ153" s="62"/>
      <c r="AK153" s="63"/>
      <c r="AL153" s="62"/>
      <c r="AM153" s="63"/>
      <c r="AN153" s="103"/>
      <c r="AO153" s="62"/>
      <c r="AP153" s="63"/>
      <c r="AQ153" s="62"/>
      <c r="AR153" s="63"/>
      <c r="AS153" s="62"/>
      <c r="AT153" s="63"/>
      <c r="AU153" s="62"/>
      <c r="AV153" s="63"/>
      <c r="AW153" s="103"/>
      <c r="AX153" s="62"/>
      <c r="AY153" s="63"/>
      <c r="AZ153" s="62"/>
      <c r="BA153" s="63"/>
      <c r="BB153" s="62"/>
      <c r="BC153" s="63"/>
      <c r="BF153" s="103"/>
      <c r="BG153" s="62"/>
      <c r="BH153" s="63"/>
      <c r="BI153" s="62"/>
      <c r="BJ153" s="63"/>
      <c r="BK153" s="62"/>
      <c r="BL153" s="63"/>
      <c r="BM153" s="62"/>
      <c r="BN153" s="63"/>
      <c r="BO153" s="62"/>
      <c r="BP153" s="63"/>
      <c r="BQ153" s="103"/>
      <c r="BR153" s="100"/>
      <c r="BS153" s="101"/>
      <c r="BT153" s="100"/>
      <c r="BU153" s="101"/>
      <c r="BV153" s="99"/>
      <c r="BW153" s="100"/>
      <c r="BX153" s="101"/>
      <c r="BY153" s="100"/>
      <c r="BZ153" s="101"/>
      <c r="CA153" s="100"/>
      <c r="CB153" s="101"/>
      <c r="CC153" s="100"/>
      <c r="CD153" s="101"/>
      <c r="CE153" s="100"/>
      <c r="CF153" s="101"/>
      <c r="CG153" s="100"/>
      <c r="CH153" s="101"/>
      <c r="CI153" s="100"/>
      <c r="CJ153" s="101"/>
      <c r="CK153" s="100"/>
      <c r="CL153" s="101"/>
      <c r="CM153" s="100"/>
      <c r="CN153" s="101"/>
      <c r="CO153" s="99"/>
      <c r="CP153" s="100"/>
      <c r="CQ153" s="101"/>
      <c r="CR153" s="100"/>
      <c r="CS153" s="101"/>
      <c r="CT153" s="99"/>
      <c r="CU153" s="100"/>
      <c r="CV153" s="101"/>
      <c r="CW153" s="100"/>
      <c r="CX153" s="101"/>
      <c r="CY153" s="100"/>
      <c r="CZ153" s="101"/>
      <c r="DA153" s="100"/>
      <c r="DB153" s="101"/>
      <c r="DC153" s="100"/>
      <c r="DD153" s="101"/>
      <c r="DE153" s="100"/>
      <c r="DF153" s="101"/>
      <c r="DG153" s="99"/>
      <c r="DH153" s="100"/>
      <c r="DI153" s="101"/>
      <c r="DJ153" s="100"/>
      <c r="DK153" s="101"/>
      <c r="DL153" s="100"/>
      <c r="DM153" s="101"/>
      <c r="DN153" s="100"/>
      <c r="DO153" s="101"/>
      <c r="DP153" s="99"/>
      <c r="DQ153" s="100"/>
      <c r="DR153" s="101"/>
      <c r="DS153" s="100"/>
      <c r="DT153" s="101"/>
      <c r="DU153" s="100"/>
      <c r="DV153" s="101"/>
      <c r="DW153" s="99"/>
      <c r="DX153" s="100"/>
      <c r="DY153" s="101"/>
      <c r="DZ153" s="100"/>
      <c r="EA153" s="101"/>
      <c r="EB153" s="100"/>
      <c r="EC153" s="101"/>
      <c r="ED153" s="100"/>
      <c r="EE153" s="101"/>
      <c r="EF153" s="99"/>
      <c r="EG153" s="100"/>
      <c r="EH153" s="101"/>
      <c r="EI153" s="100"/>
      <c r="EJ153" s="101"/>
      <c r="EK153" s="100"/>
      <c r="EL153" s="101"/>
      <c r="EM153" s="100"/>
      <c r="EN153" s="101"/>
      <c r="EO153" s="99"/>
      <c r="EP153" s="102"/>
      <c r="EQ153" s="101"/>
      <c r="ER153" s="100"/>
      <c r="ES153" s="101"/>
    </row>
    <row r="154" spans="1:149" s="108" customFormat="1" x14ac:dyDescent="0.35">
      <c r="A154" s="101"/>
      <c r="B154" s="87"/>
      <c r="C154" s="103"/>
      <c r="D154" s="103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103"/>
      <c r="AB154" s="109"/>
      <c r="AC154" s="103"/>
      <c r="AD154" s="109"/>
      <c r="AE154" s="103"/>
      <c r="AF154" s="109"/>
      <c r="AG154" s="103"/>
      <c r="AH154" s="62"/>
      <c r="AI154" s="63"/>
      <c r="AJ154" s="62"/>
      <c r="AK154" s="63"/>
      <c r="AL154" s="62"/>
      <c r="AM154" s="63"/>
      <c r="AN154" s="103"/>
      <c r="AO154" s="62"/>
      <c r="AP154" s="63"/>
      <c r="AQ154" s="62"/>
      <c r="AR154" s="63"/>
      <c r="AS154" s="62"/>
      <c r="AT154" s="63"/>
      <c r="AU154" s="62"/>
      <c r="AV154" s="63"/>
      <c r="AW154" s="103"/>
      <c r="AX154" s="62"/>
      <c r="AY154" s="63"/>
      <c r="AZ154" s="62"/>
      <c r="BA154" s="63"/>
      <c r="BB154" s="62"/>
      <c r="BC154" s="63"/>
      <c r="BF154" s="103"/>
      <c r="BG154" s="62"/>
      <c r="BH154" s="63"/>
      <c r="BI154" s="62"/>
      <c r="BJ154" s="63"/>
      <c r="BK154" s="62"/>
      <c r="BL154" s="63"/>
      <c r="BM154" s="62"/>
      <c r="BN154" s="63"/>
      <c r="BO154" s="62"/>
      <c r="BP154" s="63"/>
      <c r="BQ154" s="103"/>
      <c r="BR154" s="100"/>
      <c r="BS154" s="101"/>
      <c r="BT154" s="100"/>
      <c r="BU154" s="101"/>
      <c r="BV154" s="99"/>
      <c r="BW154" s="100"/>
      <c r="BX154" s="101"/>
      <c r="BY154" s="100"/>
      <c r="BZ154" s="101"/>
      <c r="CA154" s="100"/>
      <c r="CB154" s="101"/>
      <c r="CC154" s="100"/>
      <c r="CD154" s="101"/>
      <c r="CE154" s="100"/>
      <c r="CF154" s="101"/>
      <c r="CG154" s="100"/>
      <c r="CH154" s="101"/>
      <c r="CI154" s="100"/>
      <c r="CJ154" s="101"/>
      <c r="CK154" s="100"/>
      <c r="CL154" s="101"/>
      <c r="CM154" s="100"/>
      <c r="CN154" s="101"/>
      <c r="CO154" s="99"/>
      <c r="CP154" s="100"/>
      <c r="CQ154" s="101"/>
      <c r="CR154" s="100"/>
      <c r="CS154" s="101"/>
      <c r="CT154" s="99"/>
      <c r="CU154" s="100"/>
      <c r="CV154" s="101"/>
      <c r="CW154" s="100"/>
      <c r="CX154" s="101"/>
      <c r="CY154" s="100"/>
      <c r="CZ154" s="101"/>
      <c r="DA154" s="100"/>
      <c r="DB154" s="101"/>
      <c r="DC154" s="100"/>
      <c r="DD154" s="101"/>
      <c r="DE154" s="100"/>
      <c r="DF154" s="101"/>
      <c r="DG154" s="99"/>
      <c r="DH154" s="100"/>
      <c r="DI154" s="101"/>
      <c r="DJ154" s="100"/>
      <c r="DK154" s="101"/>
      <c r="DL154" s="100"/>
      <c r="DM154" s="101"/>
      <c r="DN154" s="100"/>
      <c r="DO154" s="101"/>
      <c r="DP154" s="99"/>
      <c r="DQ154" s="100"/>
      <c r="DR154" s="101"/>
      <c r="DS154" s="100"/>
      <c r="DT154" s="101"/>
      <c r="DU154" s="100"/>
      <c r="DV154" s="101"/>
      <c r="DW154" s="99"/>
      <c r="DX154" s="100"/>
      <c r="DY154" s="101"/>
      <c r="DZ154" s="100"/>
      <c r="EA154" s="101"/>
      <c r="EB154" s="100"/>
      <c r="EC154" s="101"/>
      <c r="ED154" s="100"/>
      <c r="EE154" s="101"/>
      <c r="EF154" s="99"/>
      <c r="EG154" s="100"/>
      <c r="EH154" s="101"/>
      <c r="EI154" s="100"/>
      <c r="EJ154" s="101"/>
      <c r="EK154" s="100"/>
      <c r="EL154" s="101"/>
      <c r="EM154" s="100"/>
      <c r="EN154" s="101"/>
      <c r="EO154" s="99"/>
      <c r="EP154" s="102"/>
      <c r="EQ154" s="101"/>
      <c r="ER154" s="100"/>
      <c r="ES154" s="101"/>
    </row>
    <row r="155" spans="1:149" s="108" customFormat="1" x14ac:dyDescent="0.35">
      <c r="A155" s="101"/>
      <c r="B155" s="87"/>
      <c r="C155" s="103"/>
      <c r="D155" s="103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103"/>
      <c r="AB155" s="109"/>
      <c r="AC155" s="103"/>
      <c r="AD155" s="109"/>
      <c r="AE155" s="103"/>
      <c r="AF155" s="109"/>
      <c r="AG155" s="103"/>
      <c r="AH155" s="62"/>
      <c r="AI155" s="63"/>
      <c r="AJ155" s="62"/>
      <c r="AK155" s="63"/>
      <c r="AL155" s="62"/>
      <c r="AM155" s="63"/>
      <c r="AN155" s="103"/>
      <c r="AO155" s="62"/>
      <c r="AP155" s="63"/>
      <c r="AQ155" s="62"/>
      <c r="AR155" s="63"/>
      <c r="AS155" s="62"/>
      <c r="AT155" s="63"/>
      <c r="AU155" s="62"/>
      <c r="AV155" s="63"/>
      <c r="AW155" s="103"/>
      <c r="AX155" s="62"/>
      <c r="AY155" s="63"/>
      <c r="AZ155" s="62"/>
      <c r="BA155" s="63"/>
      <c r="BB155" s="62"/>
      <c r="BC155" s="63"/>
      <c r="BF155" s="103"/>
      <c r="BG155" s="62"/>
      <c r="BH155" s="63"/>
      <c r="BI155" s="62"/>
      <c r="BJ155" s="63"/>
      <c r="BK155" s="62"/>
      <c r="BL155" s="63"/>
      <c r="BM155" s="62"/>
      <c r="BN155" s="63"/>
      <c r="BO155" s="62"/>
      <c r="BP155" s="63"/>
      <c r="BQ155" s="103"/>
      <c r="BR155" s="100"/>
      <c r="BS155" s="101"/>
      <c r="BT155" s="100"/>
      <c r="BU155" s="101"/>
      <c r="BV155" s="99"/>
      <c r="BW155" s="100"/>
      <c r="BX155" s="101"/>
      <c r="BY155" s="100"/>
      <c r="BZ155" s="101"/>
      <c r="CA155" s="100"/>
      <c r="CB155" s="101"/>
      <c r="CC155" s="100"/>
      <c r="CD155" s="101"/>
      <c r="CE155" s="100"/>
      <c r="CF155" s="101"/>
      <c r="CG155" s="100"/>
      <c r="CH155" s="101"/>
      <c r="CI155" s="100"/>
      <c r="CJ155" s="101"/>
      <c r="CK155" s="100"/>
      <c r="CL155" s="101"/>
      <c r="CM155" s="100"/>
      <c r="CN155" s="101"/>
      <c r="CO155" s="99"/>
      <c r="CP155" s="100"/>
      <c r="CQ155" s="101"/>
      <c r="CR155" s="100"/>
      <c r="CS155" s="101"/>
      <c r="CT155" s="99"/>
      <c r="CU155" s="100"/>
      <c r="CV155" s="101"/>
      <c r="CW155" s="100"/>
      <c r="CX155" s="101"/>
      <c r="CY155" s="100"/>
      <c r="CZ155" s="101"/>
      <c r="DA155" s="100"/>
      <c r="DB155" s="102"/>
      <c r="DC155" s="100"/>
      <c r="DD155" s="101"/>
      <c r="DE155" s="100"/>
      <c r="DF155" s="101"/>
      <c r="DG155" s="99"/>
      <c r="DH155" s="100"/>
      <c r="DI155" s="101"/>
      <c r="DJ155" s="100"/>
      <c r="DK155" s="101"/>
      <c r="DL155" s="100"/>
      <c r="DM155" s="101"/>
      <c r="DN155" s="100"/>
      <c r="DO155" s="101"/>
      <c r="DP155" s="99"/>
      <c r="DQ155" s="100"/>
      <c r="DR155" s="101"/>
      <c r="DS155" s="100"/>
      <c r="DT155" s="101"/>
      <c r="DU155" s="100"/>
      <c r="DV155" s="101"/>
      <c r="DW155" s="99"/>
      <c r="DX155" s="100"/>
      <c r="DY155" s="101"/>
      <c r="DZ155" s="100"/>
      <c r="EA155" s="101"/>
      <c r="EB155" s="100"/>
      <c r="EC155" s="101"/>
      <c r="ED155" s="100"/>
      <c r="EE155" s="101"/>
      <c r="EF155" s="99"/>
      <c r="EG155" s="100"/>
      <c r="EH155" s="101"/>
      <c r="EI155" s="100"/>
      <c r="EJ155" s="101"/>
      <c r="EK155" s="100"/>
      <c r="EL155" s="101"/>
      <c r="EM155" s="100"/>
      <c r="EN155" s="101"/>
      <c r="EO155" s="99"/>
      <c r="EP155" s="102"/>
      <c r="EQ155" s="101"/>
      <c r="ER155" s="100"/>
      <c r="ES155" s="101"/>
    </row>
    <row r="156" spans="1:149" s="108" customFormat="1" x14ac:dyDescent="0.35">
      <c r="A156" s="101"/>
      <c r="B156" s="87"/>
      <c r="C156" s="103"/>
      <c r="D156" s="103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103"/>
      <c r="AB156" s="109"/>
      <c r="AC156" s="103"/>
      <c r="AD156" s="109"/>
      <c r="AE156" s="103"/>
      <c r="AF156" s="109"/>
      <c r="AG156" s="103"/>
      <c r="AH156" s="62"/>
      <c r="AI156" s="63"/>
      <c r="AJ156" s="62"/>
      <c r="AK156" s="63"/>
      <c r="AL156" s="62"/>
      <c r="AM156" s="63"/>
      <c r="AN156" s="103"/>
      <c r="AO156" s="62"/>
      <c r="AP156" s="63"/>
      <c r="AQ156" s="62"/>
      <c r="AR156" s="63"/>
      <c r="AS156" s="62"/>
      <c r="AT156" s="63"/>
      <c r="AU156" s="62"/>
      <c r="AV156" s="63"/>
      <c r="AW156" s="103"/>
      <c r="AX156" s="62"/>
      <c r="AY156" s="63"/>
      <c r="AZ156" s="62"/>
      <c r="BA156" s="63"/>
      <c r="BB156" s="62"/>
      <c r="BC156" s="63"/>
      <c r="BF156" s="103"/>
      <c r="BG156" s="62"/>
      <c r="BH156" s="63"/>
      <c r="BI156" s="62"/>
      <c r="BJ156" s="63"/>
      <c r="BK156" s="62"/>
      <c r="BL156" s="63"/>
      <c r="BM156" s="62"/>
      <c r="BN156" s="63"/>
      <c r="BO156" s="62"/>
      <c r="BP156" s="63"/>
      <c r="BQ156" s="103"/>
      <c r="BR156" s="100"/>
      <c r="BS156" s="101"/>
      <c r="BT156" s="100"/>
      <c r="BU156" s="101"/>
      <c r="BV156" s="99"/>
      <c r="BW156" s="100"/>
      <c r="BX156" s="101"/>
      <c r="BY156" s="100"/>
      <c r="BZ156" s="101"/>
      <c r="CA156" s="100"/>
      <c r="CB156" s="101"/>
      <c r="CC156" s="100"/>
      <c r="CD156" s="101"/>
      <c r="CE156" s="100"/>
      <c r="CF156" s="101"/>
      <c r="CG156" s="100"/>
      <c r="CH156" s="101"/>
      <c r="CI156" s="100"/>
      <c r="CJ156" s="101"/>
      <c r="CK156" s="100"/>
      <c r="CL156" s="101"/>
      <c r="CM156" s="100"/>
      <c r="CN156" s="101"/>
      <c r="CO156" s="99"/>
      <c r="CP156" s="100"/>
      <c r="CQ156" s="101"/>
      <c r="CR156" s="100"/>
      <c r="CS156" s="101"/>
      <c r="CT156" s="99"/>
      <c r="CU156" s="100"/>
      <c r="CV156" s="101"/>
      <c r="CW156" s="100"/>
      <c r="CX156" s="101"/>
      <c r="CY156" s="100"/>
      <c r="CZ156" s="101"/>
      <c r="DA156" s="100"/>
      <c r="DB156" s="101"/>
      <c r="DC156" s="100"/>
      <c r="DD156" s="101"/>
      <c r="DE156" s="100"/>
      <c r="DF156" s="101"/>
      <c r="DG156" s="99"/>
      <c r="DH156" s="100"/>
      <c r="DI156" s="101"/>
      <c r="DJ156" s="100"/>
      <c r="DK156" s="101"/>
      <c r="DL156" s="100"/>
      <c r="DM156" s="101"/>
      <c r="DN156" s="100"/>
      <c r="DO156" s="101"/>
      <c r="DP156" s="99"/>
      <c r="DQ156" s="100"/>
      <c r="DR156" s="101"/>
      <c r="DS156" s="100"/>
      <c r="DT156" s="101"/>
      <c r="DU156" s="100"/>
      <c r="DV156" s="101"/>
      <c r="DW156" s="99"/>
      <c r="DX156" s="100"/>
      <c r="DY156" s="101"/>
      <c r="DZ156" s="100"/>
      <c r="EA156" s="101"/>
      <c r="EB156" s="100"/>
      <c r="EC156" s="101"/>
      <c r="ED156" s="100"/>
      <c r="EE156" s="101"/>
      <c r="EF156" s="99"/>
      <c r="EG156" s="100"/>
      <c r="EH156" s="101"/>
      <c r="EI156" s="100"/>
      <c r="EJ156" s="101"/>
      <c r="EK156" s="100"/>
      <c r="EL156" s="101"/>
      <c r="EM156" s="100"/>
      <c r="EN156" s="101"/>
      <c r="EO156" s="99"/>
      <c r="EP156" s="102"/>
      <c r="EQ156" s="101"/>
      <c r="ER156" s="100"/>
      <c r="ES156" s="101"/>
    </row>
    <row r="157" spans="1:149" s="108" customFormat="1" x14ac:dyDescent="0.35">
      <c r="A157" s="101"/>
      <c r="B157" s="87"/>
      <c r="C157" s="103"/>
      <c r="D157" s="103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103"/>
      <c r="AB157" s="109"/>
      <c r="AC157" s="103"/>
      <c r="AD157" s="109"/>
      <c r="AE157" s="103"/>
      <c r="AF157" s="109"/>
      <c r="AG157" s="103"/>
      <c r="AH157" s="62"/>
      <c r="AI157" s="63"/>
      <c r="AJ157" s="62"/>
      <c r="AK157" s="63"/>
      <c r="AL157" s="62"/>
      <c r="AM157" s="63"/>
      <c r="AN157" s="103"/>
      <c r="AO157" s="62"/>
      <c r="AP157" s="63"/>
      <c r="AQ157" s="62"/>
      <c r="AR157" s="63"/>
      <c r="AS157" s="62"/>
      <c r="AT157" s="63"/>
      <c r="AU157" s="62"/>
      <c r="AV157" s="63"/>
      <c r="AW157" s="103"/>
      <c r="AX157" s="62"/>
      <c r="AY157" s="63"/>
      <c r="AZ157" s="62"/>
      <c r="BA157" s="63"/>
      <c r="BB157" s="62"/>
      <c r="BC157" s="63"/>
      <c r="BF157" s="103"/>
      <c r="BG157" s="62"/>
      <c r="BH157" s="63"/>
      <c r="BI157" s="62"/>
      <c r="BJ157" s="63"/>
      <c r="BK157" s="62"/>
      <c r="BL157" s="63"/>
      <c r="BM157" s="62"/>
      <c r="BN157" s="63"/>
      <c r="BO157" s="62"/>
      <c r="BP157" s="63"/>
      <c r="BQ157" s="103"/>
      <c r="BR157" s="100"/>
      <c r="BS157" s="101"/>
      <c r="BT157" s="100"/>
      <c r="BU157" s="101"/>
      <c r="BV157" s="99"/>
      <c r="BW157" s="100"/>
      <c r="BX157" s="101"/>
      <c r="BY157" s="100"/>
      <c r="BZ157" s="101"/>
      <c r="CA157" s="100"/>
      <c r="CB157" s="101"/>
      <c r="CC157" s="100"/>
      <c r="CD157" s="101"/>
      <c r="CE157" s="100"/>
      <c r="CF157" s="101"/>
      <c r="CG157" s="100"/>
      <c r="CH157" s="101"/>
      <c r="CI157" s="100"/>
      <c r="CJ157" s="101"/>
      <c r="CK157" s="100"/>
      <c r="CL157" s="101"/>
      <c r="CM157" s="100"/>
      <c r="CN157" s="101"/>
      <c r="CO157" s="99"/>
      <c r="CP157" s="100"/>
      <c r="CQ157" s="101"/>
      <c r="CR157" s="100"/>
      <c r="CS157" s="101"/>
      <c r="CT157" s="99"/>
      <c r="CU157" s="100"/>
      <c r="CV157" s="101"/>
      <c r="CW157" s="100"/>
      <c r="CX157" s="101"/>
      <c r="CY157" s="100"/>
      <c r="CZ157" s="101"/>
      <c r="DA157" s="100"/>
      <c r="DB157" s="101"/>
      <c r="DC157" s="100"/>
      <c r="DD157" s="101"/>
      <c r="DE157" s="100"/>
      <c r="DF157" s="101"/>
      <c r="DG157" s="99"/>
      <c r="DH157" s="100"/>
      <c r="DI157" s="101"/>
      <c r="DJ157" s="100"/>
      <c r="DK157" s="101"/>
      <c r="DL157" s="100"/>
      <c r="DM157" s="101"/>
      <c r="DN157" s="100"/>
      <c r="DO157" s="101"/>
      <c r="DP157" s="99"/>
      <c r="DQ157" s="100"/>
      <c r="DR157" s="101"/>
      <c r="DS157" s="100"/>
      <c r="DT157" s="101"/>
      <c r="DU157" s="100"/>
      <c r="DV157" s="101"/>
      <c r="DW157" s="99"/>
      <c r="DX157" s="100"/>
      <c r="DY157" s="101"/>
      <c r="DZ157" s="100"/>
      <c r="EA157" s="101"/>
      <c r="EB157" s="100"/>
      <c r="EC157" s="101"/>
      <c r="ED157" s="100"/>
      <c r="EE157" s="101"/>
      <c r="EF157" s="99"/>
      <c r="EG157" s="100"/>
      <c r="EH157" s="101"/>
      <c r="EI157" s="100"/>
      <c r="EJ157" s="101"/>
      <c r="EK157" s="100"/>
      <c r="EL157" s="101"/>
      <c r="EM157" s="100"/>
      <c r="EN157" s="101"/>
      <c r="EO157" s="99"/>
      <c r="EP157" s="102"/>
      <c r="EQ157" s="101"/>
      <c r="ER157" s="100"/>
      <c r="ES157" s="101"/>
    </row>
    <row r="158" spans="1:149" s="108" customFormat="1" x14ac:dyDescent="0.35">
      <c r="A158" s="101"/>
      <c r="B158" s="87"/>
      <c r="C158" s="103"/>
      <c r="D158" s="103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103"/>
      <c r="AB158" s="109"/>
      <c r="AC158" s="103"/>
      <c r="AD158" s="109"/>
      <c r="AE158" s="103"/>
      <c r="AF158" s="109"/>
      <c r="AG158" s="103"/>
      <c r="AH158" s="62"/>
      <c r="AI158" s="63"/>
      <c r="AJ158" s="62"/>
      <c r="AK158" s="63"/>
      <c r="AL158" s="62"/>
      <c r="AM158" s="63"/>
      <c r="AN158" s="103"/>
      <c r="AO158" s="62"/>
      <c r="AP158" s="63"/>
      <c r="AQ158" s="62"/>
      <c r="AR158" s="63"/>
      <c r="AS158" s="62"/>
      <c r="AT158" s="63"/>
      <c r="AU158" s="62"/>
      <c r="AV158" s="63"/>
      <c r="AW158" s="103"/>
      <c r="AX158" s="62"/>
      <c r="AY158" s="63"/>
      <c r="AZ158" s="62"/>
      <c r="BA158" s="63"/>
      <c r="BB158" s="62"/>
      <c r="BC158" s="63"/>
      <c r="BF158" s="103"/>
      <c r="BG158" s="62"/>
      <c r="BH158" s="63"/>
      <c r="BI158" s="62"/>
      <c r="BJ158" s="63"/>
      <c r="BK158" s="62"/>
      <c r="BL158" s="63"/>
      <c r="BM158" s="62"/>
      <c r="BN158" s="63"/>
      <c r="BO158" s="62"/>
      <c r="BP158" s="63"/>
      <c r="BQ158" s="103"/>
      <c r="BR158" s="100"/>
      <c r="BS158" s="101"/>
      <c r="BT158" s="100"/>
      <c r="BU158" s="101"/>
      <c r="BV158" s="99"/>
      <c r="BW158" s="100"/>
      <c r="BX158" s="101"/>
      <c r="BY158" s="100"/>
      <c r="BZ158" s="101"/>
      <c r="CA158" s="100"/>
      <c r="CB158" s="101"/>
      <c r="CC158" s="100"/>
      <c r="CD158" s="101"/>
      <c r="CE158" s="100"/>
      <c r="CF158" s="101"/>
      <c r="CG158" s="100"/>
      <c r="CH158" s="101"/>
      <c r="CI158" s="100"/>
      <c r="CJ158" s="101"/>
      <c r="CK158" s="100"/>
      <c r="CL158" s="101"/>
      <c r="CM158" s="100"/>
      <c r="CN158" s="101"/>
      <c r="CO158" s="99"/>
      <c r="CP158" s="100"/>
      <c r="CQ158" s="101"/>
      <c r="CR158" s="100"/>
      <c r="CS158" s="101"/>
      <c r="CT158" s="99"/>
      <c r="CU158" s="100"/>
      <c r="CV158" s="101"/>
      <c r="CW158" s="100"/>
      <c r="CX158" s="101"/>
      <c r="CY158" s="100"/>
      <c r="CZ158" s="101"/>
      <c r="DA158" s="100"/>
      <c r="DB158" s="101"/>
      <c r="DC158" s="100"/>
      <c r="DD158" s="101"/>
      <c r="DE158" s="100"/>
      <c r="DF158" s="101"/>
      <c r="DG158" s="99"/>
      <c r="DH158" s="100"/>
      <c r="DI158" s="101"/>
      <c r="DJ158" s="100"/>
      <c r="DK158" s="101"/>
      <c r="DL158" s="100"/>
      <c r="DM158" s="101"/>
      <c r="DN158" s="100"/>
      <c r="DO158" s="101"/>
      <c r="DP158" s="99"/>
      <c r="DQ158" s="100"/>
      <c r="DR158" s="101"/>
      <c r="DS158" s="100"/>
      <c r="DT158" s="101"/>
      <c r="DU158" s="100"/>
      <c r="DV158" s="101"/>
      <c r="DW158" s="99"/>
      <c r="DX158" s="100"/>
      <c r="DY158" s="101"/>
      <c r="DZ158" s="100"/>
      <c r="EA158" s="101"/>
      <c r="EB158" s="100"/>
      <c r="EC158" s="101"/>
      <c r="ED158" s="100"/>
      <c r="EE158" s="101"/>
      <c r="EF158" s="99"/>
      <c r="EG158" s="100"/>
      <c r="EH158" s="101"/>
      <c r="EI158" s="100"/>
      <c r="EJ158" s="101"/>
      <c r="EK158" s="100"/>
      <c r="EL158" s="101"/>
      <c r="EM158" s="100"/>
      <c r="EN158" s="102"/>
      <c r="EO158" s="99"/>
      <c r="EP158" s="102"/>
      <c r="EQ158" s="101"/>
      <c r="ER158" s="100"/>
      <c r="ES158" s="101"/>
    </row>
    <row r="159" spans="1:149" s="108" customFormat="1" x14ac:dyDescent="0.35">
      <c r="A159" s="101"/>
      <c r="B159" s="87"/>
      <c r="C159" s="103"/>
      <c r="D159" s="103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103"/>
      <c r="AB159" s="109"/>
      <c r="AC159" s="103"/>
      <c r="AD159" s="109"/>
      <c r="AE159" s="103"/>
      <c r="AF159" s="109"/>
      <c r="AG159" s="103"/>
      <c r="AH159" s="62"/>
      <c r="AI159" s="63"/>
      <c r="AJ159" s="62"/>
      <c r="AK159" s="63"/>
      <c r="AL159" s="62"/>
      <c r="AM159" s="63"/>
      <c r="AN159" s="103"/>
      <c r="AO159" s="62"/>
      <c r="AP159" s="63"/>
      <c r="AQ159" s="62"/>
      <c r="AR159" s="63"/>
      <c r="AS159" s="62"/>
      <c r="AT159" s="63"/>
      <c r="AU159" s="62"/>
      <c r="AV159" s="63"/>
      <c r="AW159" s="103"/>
      <c r="AX159" s="62"/>
      <c r="AY159" s="63"/>
      <c r="AZ159" s="62"/>
      <c r="BA159" s="63"/>
      <c r="BB159" s="62"/>
      <c r="BC159" s="63"/>
      <c r="BF159" s="103"/>
      <c r="BG159" s="62"/>
      <c r="BH159" s="63"/>
      <c r="BI159" s="62"/>
      <c r="BJ159" s="63"/>
      <c r="BK159" s="62"/>
      <c r="BL159" s="63"/>
      <c r="BM159" s="62"/>
      <c r="BN159" s="63"/>
      <c r="BO159" s="62"/>
      <c r="BP159" s="63"/>
      <c r="BQ159" s="103"/>
      <c r="BR159" s="100"/>
      <c r="BS159" s="101"/>
      <c r="BT159" s="100"/>
      <c r="BU159" s="101"/>
      <c r="BV159" s="99"/>
      <c r="BW159" s="100"/>
      <c r="BX159" s="101"/>
      <c r="BY159" s="100"/>
      <c r="BZ159" s="102"/>
      <c r="CA159" s="100"/>
      <c r="CB159" s="102"/>
      <c r="CC159" s="100"/>
      <c r="CD159" s="101"/>
      <c r="CE159" s="100"/>
      <c r="CF159" s="102"/>
      <c r="CG159" s="100"/>
      <c r="CH159" s="101"/>
      <c r="CI159" s="100"/>
      <c r="CJ159" s="102"/>
      <c r="CK159" s="100"/>
      <c r="CL159" s="101"/>
      <c r="CM159" s="100"/>
      <c r="CN159" s="102"/>
      <c r="CO159" s="99"/>
      <c r="CP159" s="100"/>
      <c r="CQ159" s="101"/>
      <c r="CR159" s="100"/>
      <c r="CS159" s="101"/>
      <c r="CT159" s="99"/>
      <c r="CU159" s="100"/>
      <c r="CV159" s="101"/>
      <c r="CW159" s="100"/>
      <c r="CX159" s="102"/>
      <c r="CY159" s="100"/>
      <c r="CZ159" s="102"/>
      <c r="DA159" s="100"/>
      <c r="DB159" s="101"/>
      <c r="DC159" s="100"/>
      <c r="DD159" s="102"/>
      <c r="DE159" s="100"/>
      <c r="DF159" s="101"/>
      <c r="DG159" s="99"/>
      <c r="DH159" s="100"/>
      <c r="DI159" s="101"/>
      <c r="DJ159" s="100"/>
      <c r="DK159" s="101"/>
      <c r="DL159" s="100"/>
      <c r="DM159" s="101"/>
      <c r="DN159" s="100"/>
      <c r="DO159" s="101"/>
      <c r="DP159" s="99"/>
      <c r="DQ159" s="100"/>
      <c r="DR159" s="101"/>
      <c r="DS159" s="100"/>
      <c r="DT159" s="101"/>
      <c r="DU159" s="100"/>
      <c r="DV159" s="101"/>
      <c r="DW159" s="99"/>
      <c r="DX159" s="100"/>
      <c r="DY159" s="101"/>
      <c r="DZ159" s="100"/>
      <c r="EA159" s="101"/>
      <c r="EB159" s="100"/>
      <c r="EC159" s="101"/>
      <c r="ED159" s="100"/>
      <c r="EE159" s="101"/>
      <c r="EF159" s="99"/>
      <c r="EG159" s="100"/>
      <c r="EH159" s="101"/>
      <c r="EI159" s="100"/>
      <c r="EJ159" s="101"/>
      <c r="EK159" s="100"/>
      <c r="EL159" s="101"/>
      <c r="EM159" s="100"/>
      <c r="EN159" s="101"/>
      <c r="EO159" s="99"/>
      <c r="EP159" s="102"/>
      <c r="EQ159" s="101"/>
      <c r="ER159" s="100"/>
      <c r="ES159" s="101"/>
    </row>
    <row r="160" spans="1:149" s="108" customFormat="1" x14ac:dyDescent="0.35">
      <c r="A160" s="101"/>
      <c r="B160" s="87"/>
      <c r="C160" s="103"/>
      <c r="D160" s="103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103"/>
      <c r="AB160" s="109"/>
      <c r="AC160" s="103"/>
      <c r="AD160" s="109"/>
      <c r="AE160" s="103"/>
      <c r="AF160" s="109"/>
      <c r="AG160" s="103"/>
      <c r="AH160" s="62"/>
      <c r="AI160" s="63"/>
      <c r="AJ160" s="62"/>
      <c r="AK160" s="63"/>
      <c r="AL160" s="62"/>
      <c r="AM160" s="63"/>
      <c r="AN160" s="103"/>
      <c r="AO160" s="62"/>
      <c r="AP160" s="63"/>
      <c r="AQ160" s="62"/>
      <c r="AR160" s="63"/>
      <c r="AS160" s="62"/>
      <c r="AT160" s="63"/>
      <c r="AU160" s="62"/>
      <c r="AV160" s="63"/>
      <c r="AW160" s="103"/>
      <c r="AX160" s="62"/>
      <c r="AY160" s="63"/>
      <c r="AZ160" s="62"/>
      <c r="BA160" s="63"/>
      <c r="BB160" s="62"/>
      <c r="BC160" s="63"/>
      <c r="BF160" s="103"/>
      <c r="BG160" s="62"/>
      <c r="BH160" s="63"/>
      <c r="BI160" s="62"/>
      <c r="BJ160" s="63"/>
      <c r="BK160" s="62"/>
      <c r="BL160" s="63"/>
      <c r="BM160" s="62"/>
      <c r="BN160" s="63"/>
      <c r="BO160" s="62"/>
      <c r="BP160" s="63"/>
      <c r="BQ160" s="103"/>
      <c r="BR160" s="100"/>
      <c r="BS160" s="101"/>
      <c r="BT160" s="100"/>
      <c r="BU160" s="101"/>
      <c r="BV160" s="99"/>
      <c r="BW160" s="100"/>
      <c r="BX160" s="101"/>
      <c r="BY160" s="100"/>
      <c r="BZ160" s="101"/>
      <c r="CA160" s="100"/>
      <c r="CB160" s="101"/>
      <c r="CC160" s="100"/>
      <c r="CD160" s="101"/>
      <c r="CE160" s="100"/>
      <c r="CF160" s="101"/>
      <c r="CG160" s="100"/>
      <c r="CH160" s="101"/>
      <c r="CI160" s="100"/>
      <c r="CJ160" s="101"/>
      <c r="CK160" s="100"/>
      <c r="CL160" s="101"/>
      <c r="CM160" s="100"/>
      <c r="CN160" s="101"/>
      <c r="CO160" s="99"/>
      <c r="CP160" s="100"/>
      <c r="CQ160" s="101"/>
      <c r="CR160" s="100"/>
      <c r="CS160" s="101"/>
      <c r="CT160" s="99"/>
      <c r="CU160" s="100"/>
      <c r="CV160" s="101"/>
      <c r="CW160" s="100"/>
      <c r="CX160" s="101"/>
      <c r="CY160" s="100"/>
      <c r="CZ160" s="101"/>
      <c r="DA160" s="100"/>
      <c r="DB160" s="101"/>
      <c r="DC160" s="100"/>
      <c r="DD160" s="101"/>
      <c r="DE160" s="100"/>
      <c r="DF160" s="101"/>
      <c r="DG160" s="99"/>
      <c r="DH160" s="100"/>
      <c r="DI160" s="101"/>
      <c r="DJ160" s="100"/>
      <c r="DK160" s="101"/>
      <c r="DL160" s="100"/>
      <c r="DM160" s="101"/>
      <c r="DN160" s="100"/>
      <c r="DO160" s="101"/>
      <c r="DP160" s="99"/>
      <c r="DQ160" s="100"/>
      <c r="DR160" s="101"/>
      <c r="DS160" s="100"/>
      <c r="DT160" s="101"/>
      <c r="DU160" s="100"/>
      <c r="DV160" s="101"/>
      <c r="DW160" s="99"/>
      <c r="DX160" s="100"/>
      <c r="DY160" s="101"/>
      <c r="DZ160" s="100"/>
      <c r="EA160" s="101"/>
      <c r="EB160" s="100"/>
      <c r="EC160" s="101"/>
      <c r="ED160" s="100"/>
      <c r="EE160" s="101"/>
      <c r="EF160" s="99"/>
      <c r="EG160" s="100"/>
      <c r="EH160" s="101"/>
      <c r="EI160" s="100"/>
      <c r="EJ160" s="101"/>
      <c r="EK160" s="100"/>
      <c r="EL160" s="101"/>
      <c r="EM160" s="100"/>
      <c r="EN160" s="101"/>
      <c r="EO160" s="99"/>
      <c r="EP160" s="102"/>
      <c r="EQ160" s="101"/>
      <c r="ER160" s="100"/>
      <c r="ES160" s="101"/>
    </row>
    <row r="161" spans="1:149" s="108" customFormat="1" x14ac:dyDescent="0.35">
      <c r="A161" s="101"/>
      <c r="B161" s="87"/>
      <c r="C161" s="103"/>
      <c r="D161" s="103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103"/>
      <c r="AB161" s="109"/>
      <c r="AC161" s="103"/>
      <c r="AD161" s="109"/>
      <c r="AE161" s="103"/>
      <c r="AF161" s="109"/>
      <c r="AG161" s="103"/>
      <c r="AH161" s="62"/>
      <c r="AI161" s="63"/>
      <c r="AJ161" s="62"/>
      <c r="AK161" s="63"/>
      <c r="AL161" s="62"/>
      <c r="AM161" s="63"/>
      <c r="AN161" s="103"/>
      <c r="AO161" s="62"/>
      <c r="AP161" s="63"/>
      <c r="AQ161" s="62"/>
      <c r="AR161" s="63"/>
      <c r="AS161" s="62"/>
      <c r="AT161" s="63"/>
      <c r="AU161" s="62"/>
      <c r="AV161" s="63"/>
      <c r="AW161" s="103"/>
      <c r="AX161" s="62"/>
      <c r="AY161" s="63"/>
      <c r="AZ161" s="62"/>
      <c r="BA161" s="63"/>
      <c r="BB161" s="62"/>
      <c r="BC161" s="63"/>
      <c r="BF161" s="103"/>
      <c r="BG161" s="62"/>
      <c r="BH161" s="63"/>
      <c r="BI161" s="62"/>
      <c r="BJ161" s="63"/>
      <c r="BK161" s="62"/>
      <c r="BL161" s="63"/>
      <c r="BM161" s="62"/>
      <c r="BN161" s="63"/>
      <c r="BO161" s="62"/>
      <c r="BP161" s="63"/>
      <c r="BQ161" s="103"/>
      <c r="BR161" s="100"/>
      <c r="BS161" s="101"/>
      <c r="BT161" s="100"/>
      <c r="BU161" s="101"/>
      <c r="BV161" s="99"/>
      <c r="BW161" s="100"/>
      <c r="BX161" s="101"/>
      <c r="BY161" s="100"/>
      <c r="BZ161" s="101"/>
      <c r="CA161" s="100"/>
      <c r="CB161" s="101"/>
      <c r="CC161" s="100"/>
      <c r="CD161" s="101"/>
      <c r="CE161" s="100"/>
      <c r="CF161" s="101"/>
      <c r="CG161" s="100"/>
      <c r="CH161" s="101"/>
      <c r="CI161" s="100"/>
      <c r="CJ161" s="101"/>
      <c r="CK161" s="100"/>
      <c r="CL161" s="101"/>
      <c r="CM161" s="100"/>
      <c r="CN161" s="101"/>
      <c r="CO161" s="99"/>
      <c r="CP161" s="100"/>
      <c r="CQ161" s="101"/>
      <c r="CR161" s="100"/>
      <c r="CS161" s="101"/>
      <c r="CT161" s="99"/>
      <c r="CU161" s="100"/>
      <c r="CV161" s="101"/>
      <c r="CW161" s="100"/>
      <c r="CX161" s="101"/>
      <c r="CY161" s="100"/>
      <c r="CZ161" s="101"/>
      <c r="DA161" s="100"/>
      <c r="DB161" s="101"/>
      <c r="DC161" s="100"/>
      <c r="DD161" s="101"/>
      <c r="DE161" s="100"/>
      <c r="DF161" s="101"/>
      <c r="DG161" s="99"/>
      <c r="DH161" s="100"/>
      <c r="DI161" s="101"/>
      <c r="DJ161" s="100"/>
      <c r="DK161" s="101"/>
      <c r="DL161" s="100"/>
      <c r="DM161" s="101"/>
      <c r="DN161" s="100"/>
      <c r="DO161" s="101"/>
      <c r="DP161" s="99"/>
      <c r="DQ161" s="100"/>
      <c r="DR161" s="101"/>
      <c r="DS161" s="100"/>
      <c r="DT161" s="101"/>
      <c r="DU161" s="100"/>
      <c r="DV161" s="101"/>
      <c r="DW161" s="99"/>
      <c r="DX161" s="100"/>
      <c r="DY161" s="101"/>
      <c r="DZ161" s="100"/>
      <c r="EA161" s="101"/>
      <c r="EB161" s="100"/>
      <c r="EC161" s="101"/>
      <c r="ED161" s="100"/>
      <c r="EE161" s="102"/>
      <c r="EF161" s="99"/>
      <c r="EG161" s="100"/>
      <c r="EH161" s="101"/>
      <c r="EI161" s="100"/>
      <c r="EJ161" s="101"/>
      <c r="EK161" s="100"/>
      <c r="EL161" s="101"/>
      <c r="EM161" s="100"/>
      <c r="EN161" s="101"/>
      <c r="EO161" s="99"/>
      <c r="EP161" s="102"/>
      <c r="EQ161" s="101"/>
      <c r="ER161" s="100"/>
      <c r="ES161" s="102"/>
    </row>
    <row r="162" spans="1:149" s="108" customFormat="1" x14ac:dyDescent="0.35">
      <c r="A162" s="101"/>
      <c r="B162" s="87"/>
      <c r="C162" s="103"/>
      <c r="D162" s="103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103"/>
      <c r="AB162" s="109"/>
      <c r="AC162" s="103"/>
      <c r="AD162" s="109"/>
      <c r="AE162" s="103"/>
      <c r="AF162" s="109"/>
      <c r="AG162" s="103"/>
      <c r="AH162" s="62"/>
      <c r="AI162" s="63"/>
      <c r="AJ162" s="62"/>
      <c r="AK162" s="63"/>
      <c r="AL162" s="62"/>
      <c r="AM162" s="63"/>
      <c r="AN162" s="103"/>
      <c r="AO162" s="62"/>
      <c r="AP162" s="63"/>
      <c r="AQ162" s="62"/>
      <c r="AR162" s="63"/>
      <c r="AS162" s="62"/>
      <c r="AT162" s="63"/>
      <c r="AU162" s="62"/>
      <c r="AV162" s="63"/>
      <c r="AW162" s="103"/>
      <c r="AX162" s="62"/>
      <c r="AY162" s="63"/>
      <c r="AZ162" s="62"/>
      <c r="BA162" s="63"/>
      <c r="BB162" s="62"/>
      <c r="BC162" s="63"/>
      <c r="BF162" s="103"/>
      <c r="BG162" s="62"/>
      <c r="BH162" s="63"/>
      <c r="BI162" s="62"/>
      <c r="BJ162" s="63"/>
      <c r="BK162" s="62"/>
      <c r="BL162" s="63"/>
      <c r="BM162" s="62"/>
      <c r="BN162" s="63"/>
      <c r="BO162" s="62"/>
      <c r="BP162" s="63"/>
      <c r="BQ162" s="103"/>
      <c r="BR162" s="100"/>
      <c r="BS162" s="101"/>
      <c r="BT162" s="100"/>
      <c r="BU162" s="101"/>
      <c r="BV162" s="99"/>
      <c r="BW162" s="100"/>
      <c r="BX162" s="101"/>
      <c r="BY162" s="100"/>
      <c r="BZ162" s="101"/>
      <c r="CA162" s="100"/>
      <c r="CB162" s="101"/>
      <c r="CC162" s="100"/>
      <c r="CD162" s="101"/>
      <c r="CE162" s="100"/>
      <c r="CF162" s="101"/>
      <c r="CG162" s="100"/>
      <c r="CH162" s="101"/>
      <c r="CI162" s="100"/>
      <c r="CJ162" s="101"/>
      <c r="CK162" s="100"/>
      <c r="CL162" s="101"/>
      <c r="CM162" s="100"/>
      <c r="CN162" s="101"/>
      <c r="CO162" s="99"/>
      <c r="CP162" s="100"/>
      <c r="CQ162" s="101"/>
      <c r="CR162" s="100"/>
      <c r="CS162" s="101"/>
      <c r="CT162" s="99"/>
      <c r="CU162" s="100"/>
      <c r="CV162" s="101"/>
      <c r="CW162" s="100"/>
      <c r="CX162" s="101"/>
      <c r="CY162" s="100"/>
      <c r="CZ162" s="101"/>
      <c r="DA162" s="100"/>
      <c r="DB162" s="101"/>
      <c r="DC162" s="100"/>
      <c r="DD162" s="101"/>
      <c r="DE162" s="100"/>
      <c r="DF162" s="101"/>
      <c r="DG162" s="99"/>
      <c r="DH162" s="100"/>
      <c r="DI162" s="101"/>
      <c r="DJ162" s="100"/>
      <c r="DK162" s="101"/>
      <c r="DL162" s="100"/>
      <c r="DM162" s="101"/>
      <c r="DN162" s="100"/>
      <c r="DO162" s="101"/>
      <c r="DP162" s="99"/>
      <c r="DQ162" s="100"/>
      <c r="DR162" s="101"/>
      <c r="DS162" s="100"/>
      <c r="DT162" s="101"/>
      <c r="DU162" s="100"/>
      <c r="DV162" s="101"/>
      <c r="DW162" s="99"/>
      <c r="DX162" s="100"/>
      <c r="DY162" s="101"/>
      <c r="DZ162" s="100"/>
      <c r="EA162" s="101"/>
      <c r="EB162" s="100"/>
      <c r="EC162" s="101"/>
      <c r="ED162" s="100"/>
      <c r="EE162" s="101"/>
      <c r="EF162" s="99"/>
      <c r="EG162" s="100"/>
      <c r="EH162" s="101"/>
      <c r="EI162" s="100"/>
      <c r="EJ162" s="101"/>
      <c r="EK162" s="100"/>
      <c r="EL162" s="101"/>
      <c r="EM162" s="100"/>
      <c r="EN162" s="101"/>
      <c r="EO162" s="99"/>
      <c r="EP162" s="102"/>
      <c r="EQ162" s="101"/>
      <c r="ER162" s="100"/>
      <c r="ES162" s="102"/>
    </row>
    <row r="163" spans="1:149" s="108" customFormat="1" x14ac:dyDescent="0.35">
      <c r="A163" s="101"/>
      <c r="B163" s="87"/>
      <c r="C163" s="103"/>
      <c r="D163" s="103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103"/>
      <c r="AB163" s="109"/>
      <c r="AC163" s="103"/>
      <c r="AD163" s="109"/>
      <c r="AE163" s="103"/>
      <c r="AF163" s="109"/>
      <c r="AG163" s="103"/>
      <c r="AH163" s="62"/>
      <c r="AI163" s="63"/>
      <c r="AJ163" s="62"/>
      <c r="AK163" s="63"/>
      <c r="AL163" s="62"/>
      <c r="AM163" s="63"/>
      <c r="AN163" s="103"/>
      <c r="AO163" s="62"/>
      <c r="AP163" s="63"/>
      <c r="AQ163" s="62"/>
      <c r="AR163" s="63"/>
      <c r="AS163" s="62"/>
      <c r="AT163" s="63"/>
      <c r="AU163" s="62"/>
      <c r="AV163" s="63"/>
      <c r="AW163" s="103"/>
      <c r="AX163" s="62"/>
      <c r="AY163" s="63"/>
      <c r="AZ163" s="62"/>
      <c r="BA163" s="63"/>
      <c r="BB163" s="62"/>
      <c r="BC163" s="63"/>
      <c r="BF163" s="103"/>
      <c r="BG163" s="62"/>
      <c r="BH163" s="63"/>
      <c r="BI163" s="62"/>
      <c r="BJ163" s="63"/>
      <c r="BK163" s="62"/>
      <c r="BL163" s="63"/>
      <c r="BM163" s="62"/>
      <c r="BN163" s="63"/>
      <c r="BO163" s="62"/>
      <c r="BP163" s="63"/>
      <c r="BQ163" s="103"/>
      <c r="BR163" s="100"/>
      <c r="BS163" s="101"/>
      <c r="BT163" s="100"/>
      <c r="BU163" s="101"/>
      <c r="BV163" s="99"/>
      <c r="BW163" s="100"/>
      <c r="BX163" s="101"/>
      <c r="BY163" s="100"/>
      <c r="BZ163" s="101"/>
      <c r="CA163" s="100"/>
      <c r="CB163" s="101"/>
      <c r="CC163" s="100"/>
      <c r="CD163" s="101"/>
      <c r="CE163" s="100"/>
      <c r="CF163" s="101"/>
      <c r="CG163" s="100"/>
      <c r="CH163" s="101"/>
      <c r="CI163" s="100"/>
      <c r="CJ163" s="101"/>
      <c r="CK163" s="100"/>
      <c r="CL163" s="101"/>
      <c r="CM163" s="100"/>
      <c r="CN163" s="101"/>
      <c r="CO163" s="99"/>
      <c r="CP163" s="100"/>
      <c r="CQ163" s="101"/>
      <c r="CR163" s="100"/>
      <c r="CS163" s="101"/>
      <c r="CT163" s="99"/>
      <c r="CU163" s="100"/>
      <c r="CV163" s="101"/>
      <c r="CW163" s="100"/>
      <c r="CX163" s="101"/>
      <c r="CY163" s="100"/>
      <c r="CZ163" s="101"/>
      <c r="DA163" s="100"/>
      <c r="DB163" s="101"/>
      <c r="DC163" s="100"/>
      <c r="DD163" s="101"/>
      <c r="DE163" s="100"/>
      <c r="DF163" s="101"/>
      <c r="DG163" s="99"/>
      <c r="DH163" s="100"/>
      <c r="DI163" s="101"/>
      <c r="DJ163" s="100"/>
      <c r="DK163" s="101"/>
      <c r="DL163" s="100"/>
      <c r="DM163" s="101"/>
      <c r="DN163" s="100"/>
      <c r="DO163" s="101"/>
      <c r="DP163" s="99"/>
      <c r="DQ163" s="100"/>
      <c r="DR163" s="101"/>
      <c r="DS163" s="100"/>
      <c r="DT163" s="101"/>
      <c r="DU163" s="100"/>
      <c r="DV163" s="101"/>
      <c r="DW163" s="99"/>
      <c r="DX163" s="100"/>
      <c r="DY163" s="101"/>
      <c r="DZ163" s="100"/>
      <c r="EA163" s="101"/>
      <c r="EB163" s="100"/>
      <c r="EC163" s="101"/>
      <c r="ED163" s="100"/>
      <c r="EE163" s="101"/>
      <c r="EF163" s="99"/>
      <c r="EG163" s="100"/>
      <c r="EH163" s="101"/>
      <c r="EI163" s="100"/>
      <c r="EJ163" s="101"/>
      <c r="EK163" s="100"/>
      <c r="EL163" s="101"/>
      <c r="EM163" s="100"/>
      <c r="EN163" s="101"/>
      <c r="EO163" s="99"/>
      <c r="EP163" s="102"/>
      <c r="EQ163" s="101"/>
      <c r="ER163" s="100"/>
      <c r="ES163" s="101"/>
    </row>
    <row r="164" spans="1:149" s="108" customFormat="1" x14ac:dyDescent="0.35">
      <c r="A164" s="101"/>
      <c r="B164" s="87"/>
      <c r="C164" s="103"/>
      <c r="D164" s="103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103"/>
      <c r="AB164" s="109"/>
      <c r="AC164" s="103"/>
      <c r="AD164" s="109"/>
      <c r="AE164" s="103"/>
      <c r="AF164" s="109"/>
      <c r="AG164" s="103"/>
      <c r="AH164" s="62"/>
      <c r="AI164" s="63"/>
      <c r="AJ164" s="62"/>
      <c r="AK164" s="63"/>
      <c r="AL164" s="62"/>
      <c r="AM164" s="63"/>
      <c r="AN164" s="103"/>
      <c r="AO164" s="62"/>
      <c r="AP164" s="63"/>
      <c r="AQ164" s="62"/>
      <c r="AR164" s="63"/>
      <c r="AS164" s="62"/>
      <c r="AT164" s="63"/>
      <c r="AU164" s="62"/>
      <c r="AV164" s="63"/>
      <c r="AW164" s="103"/>
      <c r="AX164" s="62"/>
      <c r="AY164" s="63"/>
      <c r="AZ164" s="62"/>
      <c r="BA164" s="63"/>
      <c r="BB164" s="62"/>
      <c r="BC164" s="63"/>
      <c r="BF164" s="103"/>
      <c r="BG164" s="62"/>
      <c r="BH164" s="63"/>
      <c r="BI164" s="62"/>
      <c r="BJ164" s="63"/>
      <c r="BK164" s="62"/>
      <c r="BL164" s="63"/>
      <c r="BM164" s="62"/>
      <c r="BN164" s="63"/>
      <c r="BO164" s="62"/>
      <c r="BP164" s="63"/>
      <c r="BQ164" s="103"/>
      <c r="BR164" s="100"/>
      <c r="BS164" s="101"/>
      <c r="BT164" s="100"/>
      <c r="BU164" s="101"/>
      <c r="BV164" s="99"/>
      <c r="BW164" s="100"/>
      <c r="BX164" s="101"/>
      <c r="BY164" s="100"/>
      <c r="BZ164" s="101"/>
      <c r="CA164" s="100"/>
      <c r="CB164" s="101"/>
      <c r="CC164" s="100"/>
      <c r="CD164" s="101"/>
      <c r="CE164" s="100"/>
      <c r="CF164" s="101"/>
      <c r="CG164" s="100"/>
      <c r="CH164" s="101"/>
      <c r="CI164" s="100"/>
      <c r="CJ164" s="101"/>
      <c r="CK164" s="100"/>
      <c r="CL164" s="101"/>
      <c r="CM164" s="100"/>
      <c r="CN164" s="101"/>
      <c r="CO164" s="99"/>
      <c r="CP164" s="100"/>
      <c r="CQ164" s="101"/>
      <c r="CR164" s="100"/>
      <c r="CS164" s="101"/>
      <c r="CT164" s="99"/>
      <c r="CU164" s="100"/>
      <c r="CV164" s="101"/>
      <c r="CW164" s="100"/>
      <c r="CX164" s="101"/>
      <c r="CY164" s="100"/>
      <c r="CZ164" s="101"/>
      <c r="DA164" s="100"/>
      <c r="DB164" s="101"/>
      <c r="DC164" s="100"/>
      <c r="DD164" s="101"/>
      <c r="DE164" s="100"/>
      <c r="DF164" s="101"/>
      <c r="DG164" s="99"/>
      <c r="DH164" s="100"/>
      <c r="DI164" s="101"/>
      <c r="DJ164" s="100"/>
      <c r="DK164" s="101"/>
      <c r="DL164" s="100"/>
      <c r="DM164" s="101"/>
      <c r="DN164" s="100"/>
      <c r="DO164" s="101"/>
      <c r="DP164" s="99"/>
      <c r="DQ164" s="100"/>
      <c r="DR164" s="101"/>
      <c r="DS164" s="100"/>
      <c r="DT164" s="101"/>
      <c r="DU164" s="100"/>
      <c r="DV164" s="101"/>
      <c r="DW164" s="99"/>
      <c r="DX164" s="100"/>
      <c r="DY164" s="101"/>
      <c r="DZ164" s="100"/>
      <c r="EA164" s="101"/>
      <c r="EB164" s="100"/>
      <c r="EC164" s="101"/>
      <c r="ED164" s="100"/>
      <c r="EE164" s="101"/>
      <c r="EF164" s="99"/>
      <c r="EG164" s="100"/>
      <c r="EH164" s="101"/>
      <c r="EI164" s="100"/>
      <c r="EJ164" s="101"/>
      <c r="EK164" s="100"/>
      <c r="EL164" s="101"/>
      <c r="EM164" s="100"/>
      <c r="EN164" s="101"/>
      <c r="EO164" s="99"/>
      <c r="EP164" s="102"/>
      <c r="EQ164" s="101"/>
      <c r="ER164" s="100"/>
      <c r="ES164" s="101"/>
    </row>
    <row r="165" spans="1:149" s="108" customFormat="1" x14ac:dyDescent="0.35">
      <c r="A165" s="101"/>
      <c r="B165" s="87"/>
      <c r="C165" s="103"/>
      <c r="D165" s="103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103"/>
      <c r="AB165" s="109"/>
      <c r="AC165" s="103"/>
      <c r="AD165" s="109"/>
      <c r="AE165" s="103"/>
      <c r="AF165" s="109"/>
      <c r="AG165" s="103"/>
      <c r="AH165" s="62"/>
      <c r="AI165" s="63"/>
      <c r="AJ165" s="62"/>
      <c r="AK165" s="63"/>
      <c r="AL165" s="62"/>
      <c r="AM165" s="63"/>
      <c r="AN165" s="103"/>
      <c r="AO165" s="62"/>
      <c r="AP165" s="63"/>
      <c r="AQ165" s="62"/>
      <c r="AR165" s="63"/>
      <c r="AS165" s="62"/>
      <c r="AT165" s="63"/>
      <c r="AU165" s="62"/>
      <c r="AV165" s="63"/>
      <c r="AW165" s="103"/>
      <c r="AX165" s="62"/>
      <c r="AY165" s="63"/>
      <c r="AZ165" s="62"/>
      <c r="BA165" s="63"/>
      <c r="BB165" s="62"/>
      <c r="BC165" s="63"/>
      <c r="BF165" s="103"/>
      <c r="BG165" s="62"/>
      <c r="BH165" s="63"/>
      <c r="BI165" s="62"/>
      <c r="BJ165" s="63"/>
      <c r="BK165" s="62"/>
      <c r="BL165" s="63"/>
      <c r="BM165" s="62"/>
      <c r="BN165" s="63"/>
      <c r="BO165" s="62"/>
      <c r="BP165" s="63"/>
      <c r="BQ165" s="103"/>
      <c r="BR165" s="100"/>
      <c r="BS165" s="101"/>
      <c r="BT165" s="100"/>
      <c r="BU165" s="101"/>
      <c r="BV165" s="99"/>
      <c r="BW165" s="100"/>
      <c r="BX165" s="101"/>
      <c r="BY165" s="100"/>
      <c r="BZ165" s="101"/>
      <c r="CA165" s="100"/>
      <c r="CB165" s="101"/>
      <c r="CC165" s="100"/>
      <c r="CD165" s="101"/>
      <c r="CE165" s="100"/>
      <c r="CF165" s="101"/>
      <c r="CG165" s="100"/>
      <c r="CH165" s="101"/>
      <c r="CI165" s="100"/>
      <c r="CJ165" s="101"/>
      <c r="CK165" s="100"/>
      <c r="CL165" s="101"/>
      <c r="CM165" s="100"/>
      <c r="CN165" s="101"/>
      <c r="CO165" s="99"/>
      <c r="CP165" s="100"/>
      <c r="CQ165" s="101"/>
      <c r="CR165" s="100"/>
      <c r="CS165" s="101"/>
      <c r="CT165" s="99"/>
      <c r="CU165" s="100"/>
      <c r="CV165" s="101"/>
      <c r="CW165" s="100"/>
      <c r="CX165" s="101"/>
      <c r="CY165" s="100"/>
      <c r="CZ165" s="101"/>
      <c r="DA165" s="100"/>
      <c r="DB165" s="101"/>
      <c r="DC165" s="100"/>
      <c r="DD165" s="101"/>
      <c r="DE165" s="100"/>
      <c r="DF165" s="101"/>
      <c r="DG165" s="99"/>
      <c r="DH165" s="100"/>
      <c r="DI165" s="101"/>
      <c r="DJ165" s="100"/>
      <c r="DK165" s="101"/>
      <c r="DL165" s="100"/>
      <c r="DM165" s="101"/>
      <c r="DN165" s="100"/>
      <c r="DO165" s="101"/>
      <c r="DP165" s="99"/>
      <c r="DQ165" s="100"/>
      <c r="DR165" s="101"/>
      <c r="DS165" s="100"/>
      <c r="DT165" s="101"/>
      <c r="DU165" s="100"/>
      <c r="DV165" s="101"/>
      <c r="DW165" s="99"/>
      <c r="DX165" s="100"/>
      <c r="DY165" s="101"/>
      <c r="DZ165" s="100"/>
      <c r="EA165" s="101"/>
      <c r="EB165" s="100"/>
      <c r="EC165" s="101"/>
      <c r="ED165" s="100"/>
      <c r="EE165" s="101"/>
      <c r="EF165" s="99"/>
      <c r="EG165" s="100"/>
      <c r="EH165" s="101"/>
      <c r="EI165" s="100"/>
      <c r="EJ165" s="101"/>
      <c r="EK165" s="100"/>
      <c r="EL165" s="101"/>
      <c r="EM165" s="100"/>
      <c r="EN165" s="101"/>
      <c r="EO165" s="99"/>
      <c r="EP165" s="102"/>
      <c r="EQ165" s="101"/>
      <c r="ER165" s="100"/>
      <c r="ES165" s="101"/>
    </row>
    <row r="166" spans="1:149" s="108" customFormat="1" x14ac:dyDescent="0.35">
      <c r="A166" s="101"/>
      <c r="B166" s="87"/>
      <c r="C166" s="103"/>
      <c r="D166" s="103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103"/>
      <c r="AB166" s="109"/>
      <c r="AC166" s="103"/>
      <c r="AD166" s="109"/>
      <c r="AE166" s="103"/>
      <c r="AF166" s="109"/>
      <c r="AG166" s="103"/>
      <c r="AH166" s="62"/>
      <c r="AI166" s="63"/>
      <c r="AJ166" s="62"/>
      <c r="AK166" s="63"/>
      <c r="AL166" s="62"/>
      <c r="AM166" s="63"/>
      <c r="AN166" s="103"/>
      <c r="AO166" s="62"/>
      <c r="AP166" s="63"/>
      <c r="AQ166" s="62"/>
      <c r="AR166" s="63"/>
      <c r="AS166" s="62"/>
      <c r="AT166" s="63"/>
      <c r="AU166" s="62"/>
      <c r="AV166" s="63"/>
      <c r="AW166" s="103"/>
      <c r="AX166" s="62"/>
      <c r="AY166" s="63"/>
      <c r="AZ166" s="62"/>
      <c r="BA166" s="63"/>
      <c r="BB166" s="62"/>
      <c r="BC166" s="63"/>
      <c r="BF166" s="103"/>
      <c r="BG166" s="62"/>
      <c r="BH166" s="63"/>
      <c r="BI166" s="62"/>
      <c r="BJ166" s="63"/>
      <c r="BK166" s="62"/>
      <c r="BL166" s="63"/>
      <c r="BM166" s="62"/>
      <c r="BN166" s="63"/>
      <c r="BO166" s="62"/>
      <c r="BP166" s="63"/>
      <c r="BQ166" s="103"/>
      <c r="BR166" s="100"/>
      <c r="BS166" s="101"/>
      <c r="BT166" s="100"/>
      <c r="BU166" s="101"/>
      <c r="BV166" s="99"/>
      <c r="BW166" s="100"/>
      <c r="BX166" s="101"/>
      <c r="BY166" s="100"/>
      <c r="BZ166" s="101"/>
      <c r="CA166" s="100"/>
      <c r="CB166" s="101"/>
      <c r="CC166" s="100"/>
      <c r="CD166" s="101"/>
      <c r="CE166" s="100"/>
      <c r="CF166" s="101"/>
      <c r="CG166" s="100"/>
      <c r="CH166" s="101"/>
      <c r="CI166" s="100"/>
      <c r="CJ166" s="101"/>
      <c r="CK166" s="100"/>
      <c r="CL166" s="101"/>
      <c r="CM166" s="100"/>
      <c r="CN166" s="101"/>
      <c r="CO166" s="99"/>
      <c r="CP166" s="100"/>
      <c r="CQ166" s="101"/>
      <c r="CR166" s="100"/>
      <c r="CS166" s="101"/>
      <c r="CT166" s="99"/>
      <c r="CU166" s="100"/>
      <c r="CV166" s="101"/>
      <c r="CW166" s="100"/>
      <c r="CX166" s="101"/>
      <c r="CY166" s="100"/>
      <c r="CZ166" s="101"/>
      <c r="DA166" s="100"/>
      <c r="DB166" s="101"/>
      <c r="DC166" s="100"/>
      <c r="DD166" s="101"/>
      <c r="DE166" s="100"/>
      <c r="DF166" s="101"/>
      <c r="DG166" s="99"/>
      <c r="DH166" s="100"/>
      <c r="DI166" s="101"/>
      <c r="DJ166" s="100"/>
      <c r="DK166" s="101"/>
      <c r="DL166" s="100"/>
      <c r="DM166" s="101"/>
      <c r="DN166" s="100"/>
      <c r="DO166" s="101"/>
      <c r="DP166" s="99"/>
      <c r="DQ166" s="100"/>
      <c r="DR166" s="101"/>
      <c r="DS166" s="100"/>
      <c r="DT166" s="101"/>
      <c r="DU166" s="100"/>
      <c r="DV166" s="101"/>
      <c r="DW166" s="99"/>
      <c r="DX166" s="100"/>
      <c r="DY166" s="101"/>
      <c r="DZ166" s="100"/>
      <c r="EA166" s="101"/>
      <c r="EB166" s="100"/>
      <c r="EC166" s="101"/>
      <c r="ED166" s="100"/>
      <c r="EE166" s="101"/>
      <c r="EF166" s="99"/>
      <c r="EG166" s="100"/>
      <c r="EH166" s="101"/>
      <c r="EI166" s="100"/>
      <c r="EJ166" s="101"/>
      <c r="EK166" s="100"/>
      <c r="EL166" s="101"/>
      <c r="EM166" s="100"/>
      <c r="EN166" s="100"/>
      <c r="EO166" s="99"/>
      <c r="EP166" s="102"/>
      <c r="EQ166" s="101"/>
      <c r="ER166" s="100"/>
      <c r="ES166" s="101"/>
    </row>
    <row r="167" spans="1:149" s="108" customFormat="1" x14ac:dyDescent="0.35">
      <c r="A167" s="101"/>
      <c r="B167" s="87"/>
      <c r="C167" s="103"/>
      <c r="D167" s="103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103"/>
      <c r="AB167" s="109"/>
      <c r="AC167" s="103"/>
      <c r="AD167" s="109"/>
      <c r="AE167" s="103"/>
      <c r="AF167" s="109"/>
      <c r="AG167" s="103"/>
      <c r="AH167" s="62"/>
      <c r="AI167" s="63"/>
      <c r="AJ167" s="62"/>
      <c r="AK167" s="63"/>
      <c r="AL167" s="62"/>
      <c r="AM167" s="63"/>
      <c r="AN167" s="103"/>
      <c r="AO167" s="62"/>
      <c r="AP167" s="63"/>
      <c r="AQ167" s="62"/>
      <c r="AR167" s="63"/>
      <c r="AS167" s="62"/>
      <c r="AT167" s="63"/>
      <c r="AU167" s="62"/>
      <c r="AV167" s="63"/>
      <c r="AW167" s="103"/>
      <c r="AX167" s="62"/>
      <c r="AY167" s="63"/>
      <c r="AZ167" s="62"/>
      <c r="BA167" s="63"/>
      <c r="BB167" s="62"/>
      <c r="BC167" s="63"/>
      <c r="BF167" s="103"/>
      <c r="BG167" s="62"/>
      <c r="BH167" s="63"/>
      <c r="BI167" s="62"/>
      <c r="BJ167" s="63"/>
      <c r="BK167" s="62"/>
      <c r="BL167" s="63"/>
      <c r="BM167" s="62"/>
      <c r="BN167" s="63"/>
      <c r="BO167" s="62"/>
      <c r="BP167" s="63"/>
      <c r="BQ167" s="103"/>
      <c r="BR167" s="100"/>
      <c r="BS167" s="101"/>
      <c r="BT167" s="100"/>
      <c r="BU167" s="101"/>
      <c r="BV167" s="99"/>
      <c r="BW167" s="100"/>
      <c r="BX167" s="101"/>
      <c r="BY167" s="100"/>
      <c r="BZ167" s="102"/>
      <c r="CA167" s="100"/>
      <c r="CB167" s="102"/>
      <c r="CC167" s="100"/>
      <c r="CD167" s="101"/>
      <c r="CE167" s="100"/>
      <c r="CF167" s="102"/>
      <c r="CG167" s="100"/>
      <c r="CH167" s="101"/>
      <c r="CI167" s="100"/>
      <c r="CJ167" s="102"/>
      <c r="CK167" s="100"/>
      <c r="CL167" s="101"/>
      <c r="CM167" s="100"/>
      <c r="CN167" s="102"/>
      <c r="CO167" s="99"/>
      <c r="CP167" s="100"/>
      <c r="CQ167" s="101"/>
      <c r="CR167" s="100"/>
      <c r="CS167" s="101"/>
      <c r="CT167" s="99"/>
      <c r="CU167" s="100"/>
      <c r="CV167" s="101"/>
      <c r="CW167" s="100"/>
      <c r="CX167" s="102"/>
      <c r="CY167" s="100"/>
      <c r="CZ167" s="102"/>
      <c r="DA167" s="100"/>
      <c r="DB167" s="101"/>
      <c r="DC167" s="100"/>
      <c r="DD167" s="102"/>
      <c r="DE167" s="100"/>
      <c r="DF167" s="101"/>
      <c r="DG167" s="99"/>
      <c r="DH167" s="100"/>
      <c r="DI167" s="101"/>
      <c r="DJ167" s="100"/>
      <c r="DK167" s="101"/>
      <c r="DL167" s="100"/>
      <c r="DM167" s="101"/>
      <c r="DN167" s="100"/>
      <c r="DO167" s="101"/>
      <c r="DP167" s="99"/>
      <c r="DQ167" s="100"/>
      <c r="DR167" s="101"/>
      <c r="DS167" s="100"/>
      <c r="DT167" s="101"/>
      <c r="DU167" s="100"/>
      <c r="DV167" s="101"/>
      <c r="DW167" s="99"/>
      <c r="DX167" s="100"/>
      <c r="DY167" s="101"/>
      <c r="DZ167" s="100"/>
      <c r="EA167" s="101"/>
      <c r="EB167" s="100"/>
      <c r="EC167" s="101"/>
      <c r="ED167" s="100"/>
      <c r="EE167" s="101"/>
      <c r="EF167" s="99"/>
      <c r="EG167" s="100"/>
      <c r="EH167" s="101"/>
      <c r="EI167" s="100"/>
      <c r="EJ167" s="101"/>
      <c r="EK167" s="100"/>
      <c r="EL167" s="101"/>
      <c r="EM167" s="100"/>
      <c r="EN167" s="100"/>
      <c r="EO167" s="99"/>
      <c r="EP167" s="102"/>
      <c r="EQ167" s="101"/>
      <c r="ER167" s="100"/>
      <c r="ES167" s="101"/>
    </row>
    <row r="168" spans="1:149" s="108" customFormat="1" x14ac:dyDescent="0.35">
      <c r="A168" s="101"/>
      <c r="B168" s="87"/>
      <c r="C168" s="103"/>
      <c r="D168" s="103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103"/>
      <c r="AB168" s="109"/>
      <c r="AC168" s="103"/>
      <c r="AD168" s="109"/>
      <c r="AE168" s="103"/>
      <c r="AF168" s="109"/>
      <c r="AG168" s="103"/>
      <c r="AH168" s="62"/>
      <c r="AI168" s="63"/>
      <c r="AJ168" s="62"/>
      <c r="AK168" s="63"/>
      <c r="AL168" s="62"/>
      <c r="AM168" s="63"/>
      <c r="AN168" s="103"/>
      <c r="AO168" s="62"/>
      <c r="AP168" s="63"/>
      <c r="AQ168" s="62"/>
      <c r="AR168" s="63"/>
      <c r="AS168" s="62"/>
      <c r="AT168" s="63"/>
      <c r="AU168" s="62"/>
      <c r="AV168" s="63"/>
      <c r="AW168" s="103"/>
      <c r="AX168" s="62"/>
      <c r="AY168" s="63"/>
      <c r="AZ168" s="62"/>
      <c r="BA168" s="63"/>
      <c r="BB168" s="62"/>
      <c r="BC168" s="63"/>
      <c r="BF168" s="103"/>
      <c r="BG168" s="62"/>
      <c r="BH168" s="63"/>
      <c r="BI168" s="62"/>
      <c r="BJ168" s="63"/>
      <c r="BK168" s="62"/>
      <c r="BL168" s="63"/>
      <c r="BM168" s="62"/>
      <c r="BN168" s="63"/>
      <c r="BO168" s="62"/>
      <c r="BP168" s="63"/>
      <c r="BQ168" s="103"/>
      <c r="BR168" s="100"/>
      <c r="BS168" s="101"/>
      <c r="BT168" s="100"/>
      <c r="BU168" s="101"/>
      <c r="BV168" s="99"/>
      <c r="BW168" s="100"/>
      <c r="BX168" s="101"/>
      <c r="BY168" s="100"/>
      <c r="BZ168" s="101"/>
      <c r="CA168" s="100"/>
      <c r="CB168" s="101"/>
      <c r="CC168" s="100"/>
      <c r="CD168" s="101"/>
      <c r="CE168" s="100"/>
      <c r="CF168" s="101"/>
      <c r="CG168" s="100"/>
      <c r="CH168" s="101"/>
      <c r="CI168" s="100"/>
      <c r="CJ168" s="101"/>
      <c r="CK168" s="100"/>
      <c r="CL168" s="101"/>
      <c r="CM168" s="100"/>
      <c r="CN168" s="101"/>
      <c r="CO168" s="99"/>
      <c r="CP168" s="100"/>
      <c r="CQ168" s="101"/>
      <c r="CR168" s="100"/>
      <c r="CS168" s="101"/>
      <c r="CT168" s="99"/>
      <c r="CU168" s="100"/>
      <c r="CV168" s="101"/>
      <c r="CW168" s="100"/>
      <c r="CX168" s="101"/>
      <c r="CY168" s="100"/>
      <c r="CZ168" s="101"/>
      <c r="DA168" s="100"/>
      <c r="DB168" s="101"/>
      <c r="DC168" s="100"/>
      <c r="DD168" s="101"/>
      <c r="DE168" s="100"/>
      <c r="DF168" s="101"/>
      <c r="DG168" s="99"/>
      <c r="DH168" s="100"/>
      <c r="DI168" s="101"/>
      <c r="DJ168" s="100"/>
      <c r="DK168" s="101"/>
      <c r="DL168" s="100"/>
      <c r="DM168" s="101"/>
      <c r="DN168" s="100"/>
      <c r="DO168" s="101"/>
      <c r="DP168" s="99"/>
      <c r="DQ168" s="100"/>
      <c r="DR168" s="101"/>
      <c r="DS168" s="100"/>
      <c r="DT168" s="101"/>
      <c r="DU168" s="100"/>
      <c r="DV168" s="101"/>
      <c r="DW168" s="99"/>
      <c r="DX168" s="100"/>
      <c r="DY168" s="101"/>
      <c r="DZ168" s="100"/>
      <c r="EA168" s="101"/>
      <c r="EB168" s="100"/>
      <c r="EC168" s="101"/>
      <c r="ED168" s="100"/>
      <c r="EE168" s="101"/>
      <c r="EF168" s="99"/>
      <c r="EG168" s="100"/>
      <c r="EH168" s="101"/>
      <c r="EI168" s="100"/>
      <c r="EJ168" s="101"/>
      <c r="EK168" s="100"/>
      <c r="EL168" s="101"/>
      <c r="EM168" s="100"/>
      <c r="EN168" s="101"/>
      <c r="EO168" s="99"/>
      <c r="EP168" s="102"/>
      <c r="EQ168" s="101"/>
      <c r="ER168" s="100"/>
      <c r="ES168" s="101"/>
    </row>
    <row r="169" spans="1:149" s="108" customFormat="1" x14ac:dyDescent="0.35">
      <c r="A169" s="101"/>
      <c r="B169" s="87"/>
      <c r="C169" s="103"/>
      <c r="D169" s="103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103"/>
      <c r="AB169" s="109"/>
      <c r="AC169" s="103"/>
      <c r="AD169" s="109"/>
      <c r="AE169" s="103"/>
      <c r="AF169" s="109"/>
      <c r="AG169" s="103"/>
      <c r="AH169" s="62"/>
      <c r="AI169" s="63"/>
      <c r="AJ169" s="62"/>
      <c r="AK169" s="63"/>
      <c r="AL169" s="62"/>
      <c r="AM169" s="63"/>
      <c r="AN169" s="103"/>
      <c r="AO169" s="62"/>
      <c r="AP169" s="63"/>
      <c r="AQ169" s="62"/>
      <c r="AR169" s="63"/>
      <c r="AS169" s="62"/>
      <c r="AT169" s="63"/>
      <c r="AU169" s="62"/>
      <c r="AV169" s="63"/>
      <c r="AW169" s="103"/>
      <c r="AX169" s="62"/>
      <c r="AY169" s="63"/>
      <c r="AZ169" s="62"/>
      <c r="BA169" s="63"/>
      <c r="BB169" s="62"/>
      <c r="BC169" s="63"/>
      <c r="BF169" s="103"/>
      <c r="BG169" s="62"/>
      <c r="BH169" s="63"/>
      <c r="BI169" s="62"/>
      <c r="BJ169" s="63"/>
      <c r="BK169" s="62"/>
      <c r="BL169" s="63"/>
      <c r="BM169" s="62"/>
      <c r="BN169" s="63"/>
      <c r="BO169" s="62"/>
      <c r="BP169" s="63"/>
      <c r="BQ169" s="103"/>
      <c r="BR169" s="100"/>
      <c r="BS169" s="101"/>
      <c r="BT169" s="100"/>
      <c r="BU169" s="101"/>
      <c r="BV169" s="99"/>
      <c r="BW169" s="100"/>
      <c r="BX169" s="101"/>
      <c r="BY169" s="100"/>
      <c r="BZ169" s="101"/>
      <c r="CA169" s="100"/>
      <c r="CB169" s="101"/>
      <c r="CC169" s="100"/>
      <c r="CD169" s="101"/>
      <c r="CE169" s="100"/>
      <c r="CF169" s="101"/>
      <c r="CG169" s="100"/>
      <c r="CH169" s="101"/>
      <c r="CI169" s="100"/>
      <c r="CJ169" s="101"/>
      <c r="CK169" s="100"/>
      <c r="CL169" s="101"/>
      <c r="CM169" s="100"/>
      <c r="CN169" s="101"/>
      <c r="CO169" s="99"/>
      <c r="CP169" s="100"/>
      <c r="CQ169" s="101"/>
      <c r="CR169" s="100"/>
      <c r="CS169" s="101"/>
      <c r="CT169" s="99"/>
      <c r="CU169" s="100"/>
      <c r="CV169" s="101"/>
      <c r="CW169" s="100"/>
      <c r="CX169" s="101"/>
      <c r="CY169" s="100"/>
      <c r="CZ169" s="101"/>
      <c r="DA169" s="100"/>
      <c r="DB169" s="101"/>
      <c r="DC169" s="100"/>
      <c r="DD169" s="101"/>
      <c r="DE169" s="100"/>
      <c r="DF169" s="101"/>
      <c r="DG169" s="99"/>
      <c r="DH169" s="100"/>
      <c r="DI169" s="101"/>
      <c r="DJ169" s="100"/>
      <c r="DK169" s="101"/>
      <c r="DL169" s="100"/>
      <c r="DM169" s="101"/>
      <c r="DN169" s="100"/>
      <c r="DO169" s="101"/>
      <c r="DP169" s="99"/>
      <c r="DQ169" s="100"/>
      <c r="DR169" s="101"/>
      <c r="DS169" s="100"/>
      <c r="DT169" s="101"/>
      <c r="DU169" s="100"/>
      <c r="DV169" s="101"/>
      <c r="DW169" s="99"/>
      <c r="DX169" s="100"/>
      <c r="DY169" s="101"/>
      <c r="DZ169" s="100"/>
      <c r="EA169" s="101"/>
      <c r="EB169" s="100"/>
      <c r="EC169" s="101"/>
      <c r="ED169" s="100"/>
      <c r="EE169" s="102"/>
      <c r="EF169" s="99"/>
      <c r="EG169" s="100"/>
      <c r="EH169" s="101"/>
      <c r="EI169" s="100"/>
      <c r="EJ169" s="101"/>
      <c r="EK169" s="100"/>
      <c r="EL169" s="101"/>
      <c r="EM169" s="100"/>
      <c r="EN169" s="102"/>
      <c r="EO169" s="99"/>
      <c r="EP169" s="102"/>
      <c r="EQ169" s="101"/>
      <c r="ER169" s="100"/>
      <c r="ES169" s="101"/>
    </row>
    <row r="170" spans="1:149" x14ac:dyDescent="0.35">
      <c r="BV170" s="103"/>
      <c r="BW170" s="100"/>
      <c r="BX170" s="101"/>
      <c r="BY170" s="100"/>
      <c r="BZ170" s="101"/>
      <c r="CA170" s="100"/>
      <c r="CB170" s="101"/>
      <c r="CC170" s="100"/>
      <c r="CD170" s="101"/>
      <c r="CE170" s="100"/>
      <c r="CF170" s="101"/>
      <c r="CG170" s="100"/>
      <c r="CH170" s="101"/>
      <c r="CI170" s="100"/>
      <c r="CJ170" s="101"/>
      <c r="CK170" s="100"/>
      <c r="CL170" s="101"/>
      <c r="CM170" s="100"/>
      <c r="CN170" s="101"/>
      <c r="CO170" s="103"/>
      <c r="CP170" s="100"/>
      <c r="CQ170" s="101"/>
      <c r="CR170" s="100"/>
      <c r="CS170" s="101"/>
      <c r="CT170" s="103"/>
      <c r="CU170" s="100"/>
      <c r="CV170" s="101"/>
      <c r="CW170" s="100"/>
      <c r="CX170" s="101"/>
      <c r="CY170" s="100"/>
      <c r="CZ170" s="101"/>
      <c r="DA170" s="100"/>
      <c r="DB170" s="101"/>
      <c r="DC170" s="100"/>
      <c r="DD170" s="101"/>
      <c r="DE170" s="100"/>
      <c r="DF170" s="101"/>
      <c r="DG170" s="99"/>
      <c r="DH170" s="100"/>
      <c r="DI170" s="101"/>
      <c r="DJ170" s="100"/>
      <c r="DK170" s="101"/>
      <c r="DL170" s="100"/>
      <c r="DM170" s="101"/>
      <c r="DN170" s="100"/>
      <c r="DO170" s="101"/>
      <c r="DP170" s="99"/>
      <c r="DQ170" s="100"/>
      <c r="DR170" s="101"/>
      <c r="DS170" s="100"/>
      <c r="DT170" s="101"/>
      <c r="DU170" s="100"/>
      <c r="DV170" s="101"/>
      <c r="DW170" s="99"/>
      <c r="DX170" s="100"/>
      <c r="DY170" s="101"/>
      <c r="DZ170" s="100"/>
      <c r="EA170" s="101"/>
      <c r="EB170" s="100"/>
      <c r="EC170" s="101"/>
      <c r="ED170" s="100"/>
      <c r="EE170" s="102"/>
      <c r="EF170" s="99"/>
      <c r="EG170" s="100"/>
      <c r="EH170" s="101"/>
      <c r="EI170" s="100"/>
      <c r="EJ170" s="101"/>
      <c r="EK170" s="100"/>
      <c r="EL170" s="101"/>
      <c r="EM170" s="100"/>
      <c r="EN170" s="101"/>
      <c r="EO170" s="99"/>
      <c r="EP170" s="102"/>
      <c r="EQ170" s="101"/>
      <c r="ER170" s="102"/>
      <c r="ES170" s="101"/>
    </row>
    <row r="171" spans="1:149" x14ac:dyDescent="0.35"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0"/>
      <c r="CQ171" s="101"/>
      <c r="CR171" s="100"/>
      <c r="CS171" s="101"/>
      <c r="DG171" s="99"/>
      <c r="DH171" s="100"/>
      <c r="DI171" s="101"/>
      <c r="DJ171" s="100"/>
      <c r="DK171" s="101"/>
      <c r="DL171" s="100"/>
      <c r="DM171" s="101"/>
      <c r="DN171" s="100"/>
      <c r="DO171" s="101"/>
      <c r="DP171" s="99"/>
      <c r="DQ171" s="100"/>
      <c r="DR171" s="101"/>
      <c r="DS171" s="100"/>
      <c r="DT171" s="101"/>
      <c r="DU171" s="100"/>
      <c r="DV171" s="101"/>
      <c r="DW171" s="99"/>
      <c r="DX171" s="100"/>
      <c r="DY171" s="101"/>
      <c r="DZ171" s="100"/>
      <c r="EA171" s="101"/>
      <c r="EB171" s="100"/>
      <c r="EC171" s="101"/>
      <c r="ED171" s="100"/>
      <c r="EE171" s="101"/>
      <c r="EF171" s="99"/>
      <c r="EG171" s="100"/>
      <c r="EH171" s="101"/>
      <c r="EI171" s="100"/>
      <c r="EJ171" s="101"/>
      <c r="EK171" s="100"/>
      <c r="EL171" s="101"/>
      <c r="EM171" s="100"/>
      <c r="EN171" s="101"/>
      <c r="EO171" s="99"/>
      <c r="EP171" s="102"/>
      <c r="EQ171" s="101"/>
      <c r="ER171" s="100"/>
      <c r="ES171" s="101"/>
    </row>
    <row r="172" spans="1:149" x14ac:dyDescent="0.35"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0"/>
      <c r="CQ172" s="101"/>
      <c r="CR172" s="100"/>
      <c r="CS172" s="101"/>
      <c r="DG172" s="99"/>
      <c r="DH172" s="100"/>
      <c r="DI172" s="101"/>
      <c r="DJ172" s="100"/>
      <c r="DK172" s="101"/>
      <c r="DL172" s="100"/>
      <c r="DM172" s="101"/>
      <c r="DN172" s="100"/>
      <c r="DO172" s="101"/>
      <c r="DP172" s="99"/>
      <c r="DQ172" s="100"/>
      <c r="DR172" s="101"/>
      <c r="DS172" s="100"/>
      <c r="DT172" s="101"/>
      <c r="DU172" s="100"/>
      <c r="DV172" s="101"/>
      <c r="DW172" s="99"/>
      <c r="DX172" s="100"/>
      <c r="DY172" s="101"/>
      <c r="DZ172" s="100"/>
      <c r="EA172" s="101"/>
      <c r="EB172" s="100"/>
      <c r="EC172" s="101"/>
      <c r="ED172" s="100"/>
      <c r="EE172" s="102"/>
      <c r="EF172" s="99"/>
      <c r="EG172" s="100"/>
      <c r="EH172" s="101"/>
      <c r="EI172" s="100"/>
      <c r="EJ172" s="101"/>
      <c r="EK172" s="100"/>
      <c r="EL172" s="101"/>
      <c r="EM172" s="100"/>
      <c r="EN172" s="101"/>
      <c r="EO172" s="99"/>
      <c r="EP172" s="102"/>
      <c r="EQ172" s="101"/>
      <c r="ER172" s="100"/>
      <c r="ES172" s="101"/>
    </row>
    <row r="173" spans="1:149" x14ac:dyDescent="0.35"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DG173" s="99"/>
      <c r="DH173" s="100"/>
      <c r="DI173" s="101"/>
      <c r="DJ173" s="100"/>
      <c r="DK173" s="101"/>
      <c r="DL173" s="100"/>
      <c r="DM173" s="101"/>
      <c r="DN173" s="100"/>
      <c r="DO173" s="101"/>
      <c r="DP173" s="99"/>
      <c r="DQ173" s="100"/>
      <c r="DR173" s="101"/>
      <c r="DS173" s="100"/>
      <c r="DT173" s="101"/>
      <c r="DU173" s="100"/>
      <c r="DV173" s="101"/>
      <c r="DW173" s="99"/>
      <c r="DX173" s="100"/>
      <c r="DY173" s="101"/>
      <c r="DZ173" s="100"/>
      <c r="EA173" s="101"/>
      <c r="EB173" s="100"/>
      <c r="EC173" s="101"/>
      <c r="ED173" s="100"/>
      <c r="EE173" s="101"/>
      <c r="EF173" s="99"/>
      <c r="EG173" s="100"/>
      <c r="EH173" s="101"/>
      <c r="EI173" s="100"/>
      <c r="EJ173" s="101"/>
      <c r="EK173" s="100"/>
      <c r="EL173" s="101"/>
      <c r="EM173" s="100"/>
      <c r="EN173" s="101"/>
      <c r="EO173" s="99"/>
      <c r="EP173" s="102"/>
      <c r="EQ173" s="101"/>
      <c r="ER173" s="100"/>
      <c r="ES173" s="101"/>
    </row>
    <row r="174" spans="1:149" x14ac:dyDescent="0.35">
      <c r="DG174" s="99"/>
      <c r="DH174" s="100"/>
      <c r="DI174" s="101"/>
      <c r="DJ174" s="100"/>
      <c r="DK174" s="101"/>
      <c r="DL174" s="100"/>
      <c r="DM174" s="101"/>
      <c r="DN174" s="100"/>
      <c r="DO174" s="101"/>
      <c r="DP174" s="99"/>
      <c r="DQ174" s="100"/>
      <c r="DR174" s="101"/>
      <c r="DS174" s="100"/>
      <c r="DT174" s="101"/>
      <c r="DU174" s="100"/>
      <c r="DV174" s="101"/>
      <c r="DW174" s="99"/>
      <c r="DX174" s="100"/>
      <c r="DY174" s="101"/>
      <c r="DZ174" s="100"/>
      <c r="EA174" s="101"/>
      <c r="EB174" s="100"/>
      <c r="EC174" s="101"/>
      <c r="ED174" s="100"/>
      <c r="EE174" s="101"/>
      <c r="EF174" s="99"/>
      <c r="EG174" s="100"/>
      <c r="EH174" s="101"/>
      <c r="EI174" s="100"/>
      <c r="EJ174" s="101"/>
      <c r="EK174" s="100"/>
      <c r="EL174" s="101"/>
      <c r="EM174" s="100"/>
      <c r="EN174" s="101"/>
      <c r="EO174" s="99"/>
      <c r="EP174" s="102"/>
      <c r="EQ174" s="101"/>
      <c r="ER174" s="100"/>
      <c r="ES174" s="101"/>
    </row>
    <row r="175" spans="1:149" x14ac:dyDescent="0.35">
      <c r="DG175" s="99"/>
      <c r="DH175" s="100"/>
      <c r="DI175" s="101"/>
      <c r="DJ175" s="100"/>
      <c r="DK175" s="101"/>
      <c r="DL175" s="100"/>
      <c r="DM175" s="101"/>
      <c r="DN175" s="100"/>
      <c r="DO175" s="101"/>
      <c r="DP175" s="99"/>
      <c r="DQ175" s="100"/>
      <c r="DR175" s="101"/>
      <c r="DS175" s="100"/>
      <c r="DT175" s="101"/>
      <c r="DU175" s="100"/>
      <c r="DV175" s="101"/>
      <c r="DW175" s="99"/>
      <c r="DX175" s="100"/>
      <c r="DY175" s="101"/>
      <c r="DZ175" s="100"/>
      <c r="EA175" s="101"/>
      <c r="EB175" s="100"/>
      <c r="EC175" s="101"/>
      <c r="ED175" s="100"/>
      <c r="EE175" s="101"/>
      <c r="EF175" s="99"/>
      <c r="EG175" s="100"/>
      <c r="EH175" s="101"/>
      <c r="EI175" s="100"/>
      <c r="EJ175" s="101"/>
      <c r="EK175" s="100"/>
      <c r="EL175" s="101"/>
      <c r="EM175" s="100"/>
      <c r="EN175" s="100"/>
      <c r="EO175" s="99"/>
      <c r="EP175" s="102"/>
      <c r="EQ175" s="101"/>
      <c r="ER175" s="100"/>
      <c r="ES175" s="101"/>
    </row>
    <row r="176" spans="1:149" x14ac:dyDescent="0.35">
      <c r="DG176" s="99"/>
      <c r="DH176" s="100"/>
      <c r="DI176" s="101"/>
      <c r="DJ176" s="100"/>
      <c r="DK176" s="101"/>
      <c r="DL176" s="100"/>
      <c r="DM176" s="101"/>
      <c r="DN176" s="100"/>
      <c r="DO176" s="101"/>
      <c r="DP176" s="99"/>
      <c r="DQ176" s="100"/>
      <c r="DR176" s="101"/>
      <c r="DS176" s="100"/>
      <c r="DT176" s="101"/>
      <c r="DU176" s="100"/>
      <c r="DV176" s="101"/>
      <c r="DW176" s="99"/>
      <c r="DX176" s="100"/>
      <c r="DY176" s="101"/>
      <c r="DZ176" s="100"/>
      <c r="EA176" s="101"/>
      <c r="EB176" s="100"/>
      <c r="EC176" s="101"/>
      <c r="ED176" s="100"/>
      <c r="EE176" s="101"/>
      <c r="EF176" s="99"/>
      <c r="EG176" s="100"/>
      <c r="EH176" s="101"/>
      <c r="EI176" s="100"/>
      <c r="EJ176" s="101"/>
      <c r="EK176" s="100"/>
      <c r="EL176" s="101"/>
      <c r="EM176" s="100"/>
      <c r="EN176" s="101"/>
      <c r="EO176" s="99"/>
      <c r="EP176" s="102"/>
      <c r="EQ176" s="101"/>
      <c r="ER176" s="100"/>
      <c r="ES176" s="101"/>
    </row>
    <row r="177" spans="111:149" x14ac:dyDescent="0.35">
      <c r="DG177" s="99"/>
      <c r="DH177" s="100"/>
      <c r="DI177" s="101"/>
      <c r="DJ177" s="100"/>
      <c r="DK177" s="101"/>
      <c r="DL177" s="100"/>
      <c r="DM177" s="101"/>
      <c r="DN177" s="100"/>
      <c r="DO177" s="101"/>
      <c r="DP177" s="99"/>
      <c r="DQ177" s="100"/>
      <c r="DR177" s="101"/>
      <c r="DS177" s="100"/>
      <c r="DT177" s="101"/>
      <c r="DU177" s="100"/>
      <c r="DV177" s="101"/>
      <c r="DW177" s="99"/>
      <c r="DX177" s="100"/>
      <c r="DY177" s="101"/>
      <c r="DZ177" s="100"/>
      <c r="EA177" s="101"/>
      <c r="EB177" s="100"/>
      <c r="EC177" s="101"/>
      <c r="ED177" s="100"/>
      <c r="EE177" s="101"/>
      <c r="EF177" s="99"/>
      <c r="EG177" s="100"/>
      <c r="EH177" s="101"/>
      <c r="EI177" s="100"/>
      <c r="EJ177" s="101"/>
      <c r="EK177" s="100"/>
      <c r="EL177" s="101"/>
      <c r="EM177" s="100"/>
      <c r="EN177" s="101"/>
      <c r="EO177" s="99"/>
      <c r="EP177" s="102"/>
      <c r="EQ177" s="101"/>
      <c r="ER177" s="100"/>
      <c r="ES177" s="101"/>
    </row>
    <row r="178" spans="111:149" x14ac:dyDescent="0.35">
      <c r="DG178" s="99"/>
      <c r="DH178" s="100"/>
      <c r="DI178" s="101"/>
      <c r="DJ178" s="100"/>
      <c r="DK178" s="101"/>
      <c r="DL178" s="100"/>
      <c r="DM178" s="101"/>
      <c r="DN178" s="100"/>
      <c r="DO178" s="101"/>
      <c r="DP178" s="99"/>
      <c r="DQ178" s="100"/>
      <c r="DR178" s="101"/>
      <c r="DS178" s="100"/>
      <c r="DT178" s="101"/>
      <c r="DU178" s="100"/>
      <c r="DV178" s="101"/>
      <c r="DW178" s="99"/>
      <c r="DX178" s="100"/>
      <c r="DY178" s="101"/>
      <c r="DZ178" s="100"/>
      <c r="EA178" s="101"/>
      <c r="EB178" s="100"/>
      <c r="EC178" s="101"/>
      <c r="ED178" s="100"/>
      <c r="EE178" s="102"/>
      <c r="EF178" s="99"/>
      <c r="EG178" s="100"/>
      <c r="EH178" s="101"/>
      <c r="EI178" s="100"/>
      <c r="EJ178" s="101"/>
      <c r="EK178" s="100"/>
      <c r="EL178" s="101"/>
      <c r="EM178" s="100"/>
      <c r="EN178" s="101"/>
      <c r="EO178" s="99"/>
      <c r="EP178" s="102"/>
      <c r="EQ178" s="101"/>
      <c r="ER178" s="100"/>
      <c r="ES178" s="101"/>
    </row>
    <row r="179" spans="111:149" x14ac:dyDescent="0.35">
      <c r="DG179" s="99"/>
      <c r="DH179" s="100"/>
      <c r="DI179" s="101"/>
      <c r="DJ179" s="100"/>
      <c r="DK179" s="101"/>
      <c r="DL179" s="100"/>
      <c r="DM179" s="101"/>
      <c r="DN179" s="100"/>
      <c r="DO179" s="101"/>
      <c r="DP179" s="99"/>
      <c r="DQ179" s="100"/>
      <c r="DR179" s="101"/>
      <c r="DS179" s="100"/>
      <c r="DT179" s="101"/>
      <c r="DU179" s="100"/>
      <c r="DV179" s="101"/>
      <c r="DW179" s="99"/>
      <c r="DX179" s="100"/>
      <c r="DY179" s="101"/>
      <c r="DZ179" s="100"/>
      <c r="EA179" s="101"/>
      <c r="EB179" s="100"/>
      <c r="EC179" s="101"/>
      <c r="ED179" s="100"/>
      <c r="EE179" s="101"/>
      <c r="EF179" s="99"/>
      <c r="EG179" s="100"/>
      <c r="EH179" s="101"/>
      <c r="EI179" s="100"/>
      <c r="EJ179" s="101"/>
      <c r="EK179" s="100"/>
      <c r="EL179" s="101"/>
      <c r="EM179" s="100"/>
      <c r="EN179" s="102"/>
      <c r="EO179" s="99"/>
      <c r="EP179" s="102"/>
      <c r="EQ179" s="101"/>
      <c r="ER179" s="100"/>
      <c r="ES179" s="101"/>
    </row>
    <row r="180" spans="111:149" x14ac:dyDescent="0.35">
      <c r="DG180" s="99"/>
      <c r="DH180" s="100"/>
      <c r="DI180" s="101"/>
      <c r="DJ180" s="100"/>
      <c r="DK180" s="101"/>
      <c r="DL180" s="100"/>
      <c r="DM180" s="101"/>
      <c r="DN180" s="100"/>
      <c r="DO180" s="101"/>
      <c r="DP180" s="99"/>
      <c r="DQ180" s="100"/>
      <c r="DR180" s="101"/>
      <c r="DS180" s="100"/>
      <c r="DT180" s="101"/>
      <c r="DU180" s="100"/>
      <c r="DV180" s="101"/>
      <c r="DW180" s="99"/>
      <c r="DX180" s="100"/>
      <c r="DY180" s="101"/>
      <c r="DZ180" s="100"/>
      <c r="EA180" s="101"/>
      <c r="EB180" s="100"/>
      <c r="EC180" s="101"/>
      <c r="ED180" s="100"/>
      <c r="EE180" s="101"/>
      <c r="EF180" s="99"/>
      <c r="EG180" s="100"/>
      <c r="EH180" s="101"/>
      <c r="EI180" s="100"/>
      <c r="EJ180" s="101"/>
      <c r="EK180" s="100"/>
      <c r="EL180" s="101"/>
      <c r="EM180" s="100"/>
      <c r="EN180" s="102"/>
      <c r="EO180" s="99"/>
      <c r="EP180" s="102"/>
      <c r="EQ180" s="101"/>
      <c r="ER180" s="100"/>
      <c r="ES180" s="101"/>
    </row>
    <row r="181" spans="111:149" x14ac:dyDescent="0.35">
      <c r="DG181" s="99"/>
      <c r="DH181" s="100"/>
      <c r="DI181" s="101"/>
      <c r="DJ181" s="100"/>
      <c r="DK181" s="101"/>
      <c r="DL181" s="100"/>
      <c r="DM181" s="101"/>
      <c r="DN181" s="100"/>
      <c r="DO181" s="101"/>
      <c r="DP181" s="99"/>
      <c r="DQ181" s="100"/>
      <c r="DR181" s="101"/>
      <c r="DS181" s="100"/>
      <c r="DT181" s="101"/>
      <c r="DU181" s="100"/>
      <c r="DV181" s="101"/>
      <c r="DW181" s="99"/>
      <c r="DX181" s="100"/>
      <c r="DY181" s="101"/>
      <c r="DZ181" s="100"/>
      <c r="EA181" s="101"/>
      <c r="EB181" s="100"/>
      <c r="EC181" s="101"/>
      <c r="ED181" s="100"/>
      <c r="EE181" s="101"/>
      <c r="EF181" s="99"/>
      <c r="EG181" s="100"/>
      <c r="EH181" s="101"/>
      <c r="EI181" s="100"/>
      <c r="EJ181" s="101"/>
      <c r="EK181" s="100"/>
      <c r="EL181" s="101"/>
      <c r="EM181" s="100"/>
      <c r="EN181" s="101"/>
      <c r="EO181" s="99"/>
      <c r="EP181" s="102"/>
      <c r="EQ181" s="101"/>
      <c r="ER181" s="100"/>
      <c r="ES181" s="101"/>
    </row>
    <row r="182" spans="111:149" x14ac:dyDescent="0.35">
      <c r="DG182" s="99"/>
      <c r="DH182" s="100"/>
      <c r="DI182" s="101"/>
      <c r="DJ182" s="100"/>
      <c r="DK182" s="102"/>
      <c r="DL182" s="100"/>
      <c r="DM182" s="101"/>
      <c r="DN182" s="100"/>
      <c r="DO182" s="101"/>
      <c r="DP182" s="99"/>
      <c r="DQ182" s="100"/>
      <c r="DR182" s="101"/>
      <c r="DS182" s="100"/>
      <c r="DT182" s="101"/>
      <c r="DU182" s="100"/>
      <c r="DV182" s="101"/>
      <c r="DW182" s="99"/>
      <c r="DX182" s="100"/>
      <c r="DY182" s="101"/>
      <c r="DZ182" s="100"/>
      <c r="EA182" s="101"/>
      <c r="EB182" s="100"/>
      <c r="EC182" s="101"/>
      <c r="ED182" s="100"/>
      <c r="EE182" s="102"/>
      <c r="EF182" s="99"/>
      <c r="EG182" s="100"/>
      <c r="EH182" s="101"/>
      <c r="EI182" s="100"/>
      <c r="EJ182" s="101"/>
      <c r="EK182" s="100"/>
      <c r="EL182" s="101"/>
      <c r="EM182" s="100"/>
      <c r="EN182" s="101"/>
      <c r="EO182" s="99"/>
      <c r="EP182" s="102"/>
      <c r="EQ182" s="101"/>
      <c r="ER182" s="100"/>
      <c r="ES182" s="101"/>
    </row>
    <row r="183" spans="111:149" x14ac:dyDescent="0.35">
      <c r="DG183" s="99"/>
      <c r="DH183" s="100"/>
      <c r="DI183" s="101"/>
      <c r="DJ183" s="100"/>
      <c r="DK183" s="101"/>
      <c r="DL183" s="100"/>
      <c r="DM183" s="101"/>
      <c r="DN183" s="100"/>
      <c r="DO183" s="101"/>
      <c r="DP183" s="99"/>
      <c r="DQ183" s="100"/>
      <c r="DR183" s="101"/>
      <c r="DS183" s="100"/>
      <c r="DT183" s="101"/>
      <c r="DU183" s="100"/>
      <c r="DV183" s="101"/>
      <c r="DW183" s="99"/>
      <c r="DX183" s="100"/>
      <c r="DY183" s="101"/>
      <c r="DZ183" s="100"/>
      <c r="EA183" s="101"/>
      <c r="EB183" s="100"/>
      <c r="EC183" s="101"/>
      <c r="ED183" s="100"/>
      <c r="EE183" s="102"/>
      <c r="EF183" s="99"/>
      <c r="EG183" s="100"/>
      <c r="EH183" s="101"/>
      <c r="EI183" s="100"/>
      <c r="EJ183" s="101"/>
      <c r="EK183" s="100"/>
      <c r="EL183" s="101"/>
      <c r="EM183" s="100"/>
      <c r="EN183" s="101"/>
      <c r="EO183" s="99"/>
      <c r="EP183" s="102"/>
      <c r="EQ183" s="101"/>
      <c r="ER183" s="100"/>
      <c r="ES183" s="101"/>
    </row>
    <row r="184" spans="111:149" x14ac:dyDescent="0.35">
      <c r="DG184" s="99"/>
      <c r="DH184" s="100"/>
      <c r="DI184" s="101"/>
      <c r="DJ184" s="100"/>
      <c r="DK184" s="101"/>
      <c r="DL184" s="100"/>
      <c r="DM184" s="101"/>
      <c r="DN184" s="100"/>
      <c r="DO184" s="101"/>
      <c r="DP184" s="99"/>
      <c r="DQ184" s="100"/>
      <c r="DR184" s="101"/>
      <c r="DS184" s="100"/>
      <c r="DT184" s="101"/>
      <c r="DU184" s="100"/>
      <c r="DV184" s="101"/>
      <c r="DW184" s="99"/>
      <c r="DX184" s="100"/>
      <c r="DY184" s="101"/>
      <c r="DZ184" s="100"/>
      <c r="EA184" s="101"/>
      <c r="EB184" s="100"/>
      <c r="EC184" s="101"/>
      <c r="ED184" s="100"/>
      <c r="EE184" s="101"/>
      <c r="EF184" s="99"/>
      <c r="EG184" s="100"/>
      <c r="EH184" s="101"/>
      <c r="EI184" s="100"/>
      <c r="EJ184" s="101"/>
      <c r="EK184" s="100"/>
      <c r="EL184" s="101"/>
      <c r="EM184" s="100"/>
      <c r="EN184" s="101"/>
      <c r="EO184" s="99"/>
      <c r="EP184" s="102"/>
      <c r="EQ184" s="101"/>
      <c r="ER184" s="100"/>
      <c r="ES184" s="101"/>
    </row>
    <row r="185" spans="111:149" x14ac:dyDescent="0.35">
      <c r="DG185" s="99"/>
      <c r="DH185" s="100"/>
      <c r="DI185" s="101"/>
      <c r="DJ185" s="100"/>
      <c r="DK185" s="101"/>
      <c r="DL185" s="100"/>
      <c r="DM185" s="101"/>
      <c r="DN185" s="100"/>
      <c r="DO185" s="101"/>
      <c r="DP185" s="99"/>
      <c r="DQ185" s="100"/>
      <c r="DR185" s="101"/>
      <c r="DS185" s="100"/>
      <c r="DT185" s="101"/>
      <c r="DU185" s="100"/>
      <c r="DV185" s="101"/>
      <c r="DW185" s="99"/>
      <c r="DX185" s="100"/>
      <c r="DY185" s="101"/>
      <c r="DZ185" s="100"/>
      <c r="EA185" s="101"/>
      <c r="EB185" s="100"/>
      <c r="EC185" s="101"/>
      <c r="ED185" s="100"/>
      <c r="EE185" s="101"/>
      <c r="EF185" s="99"/>
      <c r="EG185" s="100"/>
      <c r="EH185" s="101"/>
      <c r="EI185" s="100"/>
      <c r="EJ185" s="101"/>
      <c r="EK185" s="100"/>
      <c r="EL185" s="101"/>
      <c r="EM185" s="100"/>
      <c r="EN185" s="101"/>
      <c r="EO185" s="99"/>
      <c r="EP185" s="102"/>
      <c r="EQ185" s="101"/>
      <c r="ER185" s="102"/>
      <c r="ES185" s="101"/>
    </row>
    <row r="186" spans="111:149" x14ac:dyDescent="0.35">
      <c r="DG186" s="99"/>
      <c r="DH186" s="100"/>
      <c r="DI186" s="101"/>
      <c r="DJ186" s="100"/>
      <c r="DK186" s="101"/>
      <c r="DL186" s="100"/>
      <c r="DM186" s="101"/>
      <c r="DN186" s="100"/>
      <c r="DO186" s="101"/>
      <c r="DP186" s="99"/>
      <c r="DQ186" s="100"/>
      <c r="DR186" s="101"/>
      <c r="DS186" s="100"/>
      <c r="DT186" s="101"/>
      <c r="DU186" s="100"/>
      <c r="DV186" s="101"/>
      <c r="DW186" s="99"/>
      <c r="DX186" s="100"/>
      <c r="DY186" s="101"/>
      <c r="DZ186" s="100"/>
      <c r="EA186" s="101"/>
      <c r="EB186" s="100"/>
      <c r="EC186" s="101"/>
      <c r="ED186" s="100"/>
      <c r="EE186" s="101"/>
      <c r="EF186" s="99"/>
      <c r="EG186" s="100"/>
      <c r="EH186" s="101"/>
      <c r="EI186" s="100"/>
      <c r="EJ186" s="101"/>
      <c r="EK186" s="100"/>
      <c r="EL186" s="101"/>
      <c r="EM186" s="100"/>
      <c r="EN186" s="101"/>
      <c r="EO186" s="99"/>
      <c r="EP186" s="102"/>
      <c r="EQ186" s="101"/>
      <c r="ER186" s="100"/>
      <c r="ES186" s="101"/>
    </row>
    <row r="187" spans="111:149" x14ac:dyDescent="0.35">
      <c r="DG187" s="99"/>
      <c r="DH187" s="100"/>
      <c r="DI187" s="101"/>
      <c r="DJ187" s="100"/>
      <c r="DK187" s="101"/>
      <c r="DL187" s="100"/>
      <c r="DM187" s="101"/>
      <c r="DN187" s="100"/>
      <c r="DO187" s="101"/>
      <c r="DP187" s="99"/>
      <c r="DQ187" s="100"/>
      <c r="DR187" s="101"/>
      <c r="DS187" s="100"/>
      <c r="DT187" s="101"/>
      <c r="DU187" s="100"/>
      <c r="DV187" s="101"/>
      <c r="DW187" s="99"/>
      <c r="DX187" s="100"/>
      <c r="DY187" s="101"/>
      <c r="DZ187" s="100"/>
      <c r="EA187" s="101"/>
      <c r="EB187" s="100"/>
      <c r="EC187" s="101"/>
      <c r="ED187" s="100"/>
      <c r="EE187" s="101"/>
      <c r="EF187" s="99"/>
      <c r="EG187" s="100"/>
      <c r="EH187" s="101"/>
      <c r="EI187" s="100"/>
      <c r="EJ187" s="101"/>
      <c r="EK187" s="100"/>
      <c r="EL187" s="101"/>
      <c r="EM187" s="100"/>
      <c r="EN187" s="102"/>
      <c r="EO187" s="99"/>
      <c r="EP187" s="102"/>
      <c r="EQ187" s="101"/>
      <c r="ER187" s="100"/>
      <c r="ES187" s="101"/>
    </row>
    <row r="188" spans="111:149" x14ac:dyDescent="0.35">
      <c r="DG188" s="99"/>
      <c r="DH188" s="100"/>
      <c r="DI188" s="101"/>
      <c r="DJ188" s="100"/>
      <c r="DK188" s="101"/>
      <c r="DL188" s="100"/>
      <c r="DM188" s="101"/>
      <c r="DN188" s="100"/>
      <c r="DO188" s="101"/>
      <c r="DP188" s="99"/>
      <c r="DQ188" s="100"/>
      <c r="DR188" s="101"/>
      <c r="DS188" s="100"/>
      <c r="DT188" s="101"/>
      <c r="DU188" s="100"/>
      <c r="DV188" s="101"/>
      <c r="DW188" s="99"/>
      <c r="DX188" s="100"/>
      <c r="DY188" s="101"/>
      <c r="DZ188" s="100"/>
      <c r="EA188" s="101"/>
      <c r="EB188" s="100"/>
      <c r="EC188" s="101"/>
      <c r="ED188" s="100"/>
      <c r="EE188" s="101"/>
      <c r="EF188" s="99"/>
      <c r="EG188" s="100"/>
      <c r="EH188" s="101"/>
      <c r="EI188" s="100"/>
      <c r="EJ188" s="101"/>
      <c r="EK188" s="100"/>
      <c r="EL188" s="101"/>
      <c r="EM188" s="100"/>
      <c r="EN188" s="101"/>
      <c r="EO188" s="99"/>
      <c r="EP188" s="102"/>
      <c r="EQ188" s="101"/>
      <c r="ER188" s="100"/>
      <c r="ES188" s="101"/>
    </row>
    <row r="189" spans="111:149" x14ac:dyDescent="0.35">
      <c r="DG189" s="99"/>
      <c r="DH189" s="100"/>
      <c r="DI189" s="101"/>
      <c r="DJ189" s="100"/>
      <c r="DK189" s="101"/>
      <c r="DL189" s="100"/>
      <c r="DM189" s="101"/>
      <c r="DN189" s="100"/>
      <c r="DO189" s="101"/>
      <c r="DP189" s="99"/>
      <c r="DQ189" s="100"/>
      <c r="DR189" s="101"/>
      <c r="DS189" s="100"/>
      <c r="DT189" s="101"/>
      <c r="DU189" s="100"/>
      <c r="DV189" s="101"/>
      <c r="DW189" s="99"/>
      <c r="DX189" s="100"/>
      <c r="DY189" s="101"/>
      <c r="DZ189" s="100"/>
      <c r="EA189" s="101"/>
      <c r="EB189" s="100"/>
      <c r="EC189" s="101"/>
      <c r="ED189" s="100"/>
      <c r="EE189" s="101"/>
      <c r="EF189" s="99"/>
      <c r="EG189" s="100"/>
      <c r="EH189" s="101"/>
      <c r="EI189" s="100"/>
      <c r="EJ189" s="101"/>
      <c r="EK189" s="100"/>
      <c r="EL189" s="101"/>
      <c r="EM189" s="100"/>
      <c r="EN189" s="101"/>
      <c r="EO189" s="99"/>
      <c r="EP189" s="102"/>
      <c r="EQ189" s="101"/>
      <c r="ER189" s="100"/>
      <c r="ES189" s="101"/>
    </row>
    <row r="190" spans="111:149" x14ac:dyDescent="0.35">
      <c r="DG190" s="99"/>
      <c r="DH190" s="100"/>
      <c r="DI190" s="101"/>
      <c r="DJ190" s="100"/>
      <c r="DK190" s="101"/>
      <c r="DL190" s="100"/>
      <c r="DM190" s="101"/>
      <c r="DN190" s="100"/>
      <c r="DO190" s="101"/>
      <c r="DP190" s="99"/>
      <c r="DQ190" s="100"/>
      <c r="DR190" s="101"/>
      <c r="DS190" s="100"/>
      <c r="DT190" s="101"/>
      <c r="DU190" s="100"/>
      <c r="DV190" s="101"/>
      <c r="DW190" s="99"/>
      <c r="DX190" s="100"/>
      <c r="DY190" s="101"/>
      <c r="DZ190" s="100"/>
      <c r="EA190" s="101"/>
      <c r="EB190" s="100"/>
      <c r="EC190" s="101"/>
      <c r="ED190" s="100"/>
      <c r="EE190" s="102"/>
      <c r="EF190" s="99"/>
      <c r="EG190" s="100"/>
      <c r="EH190" s="101"/>
      <c r="EI190" s="100"/>
      <c r="EJ190" s="101"/>
      <c r="EK190" s="100"/>
      <c r="EL190" s="101"/>
      <c r="EM190" s="100"/>
      <c r="EN190" s="100"/>
      <c r="EO190" s="99"/>
      <c r="EP190" s="102"/>
      <c r="EQ190" s="101"/>
      <c r="ER190" s="100"/>
      <c r="ES190" s="101"/>
    </row>
    <row r="191" spans="111:149" x14ac:dyDescent="0.35">
      <c r="DG191" s="99"/>
      <c r="DH191" s="100"/>
      <c r="DI191" s="101"/>
      <c r="DJ191" s="100"/>
      <c r="DK191" s="101"/>
      <c r="DL191" s="100"/>
      <c r="DM191" s="101"/>
      <c r="DN191" s="100"/>
      <c r="DO191" s="101"/>
      <c r="DP191" s="99"/>
      <c r="DQ191" s="100"/>
      <c r="DR191" s="101"/>
      <c r="DS191" s="100"/>
      <c r="DT191" s="101"/>
      <c r="DU191" s="100"/>
      <c r="DV191" s="101"/>
      <c r="DW191" s="99"/>
      <c r="DX191" s="100"/>
      <c r="DY191" s="101"/>
      <c r="DZ191" s="100"/>
      <c r="EA191" s="101"/>
      <c r="EB191" s="100"/>
      <c r="EC191" s="101"/>
      <c r="ED191" s="100"/>
      <c r="EE191" s="101"/>
      <c r="EF191" s="99"/>
      <c r="EG191" s="100"/>
      <c r="EH191" s="101"/>
      <c r="EI191" s="100"/>
      <c r="EJ191" s="101"/>
      <c r="EK191" s="100"/>
      <c r="EL191" s="101"/>
      <c r="EM191" s="100"/>
      <c r="EN191" s="101"/>
      <c r="EO191" s="99"/>
      <c r="EP191" s="102"/>
      <c r="EQ191" s="101"/>
      <c r="ER191" s="100"/>
      <c r="ES191" s="101"/>
    </row>
    <row r="192" spans="111:149" x14ac:dyDescent="0.35">
      <c r="DG192" s="99"/>
      <c r="DH192" s="100"/>
      <c r="DI192" s="101"/>
      <c r="DJ192" s="100"/>
      <c r="DK192" s="101"/>
      <c r="DL192" s="100"/>
      <c r="DM192" s="101"/>
      <c r="DN192" s="100"/>
      <c r="DO192" s="101"/>
      <c r="DP192" s="99"/>
      <c r="DQ192" s="100"/>
      <c r="DR192" s="101"/>
      <c r="DS192" s="100"/>
      <c r="DT192" s="101"/>
      <c r="DU192" s="100"/>
      <c r="DV192" s="101"/>
      <c r="DW192" s="99"/>
      <c r="DX192" s="100"/>
      <c r="DY192" s="101"/>
      <c r="DZ192" s="100"/>
      <c r="EA192" s="101"/>
      <c r="EB192" s="100"/>
      <c r="EC192" s="101"/>
      <c r="ED192" s="100"/>
      <c r="EE192" s="101"/>
      <c r="EF192" s="99"/>
      <c r="EG192" s="100"/>
      <c r="EH192" s="101"/>
      <c r="EI192" s="100"/>
      <c r="EJ192" s="101"/>
      <c r="EK192" s="100"/>
      <c r="EL192" s="101"/>
      <c r="EM192" s="100"/>
      <c r="EN192" s="101"/>
      <c r="EO192" s="99"/>
      <c r="EP192" s="102"/>
      <c r="EQ192" s="101"/>
      <c r="ER192" s="100"/>
      <c r="ES192" s="102"/>
    </row>
    <row r="193" spans="111:149" x14ac:dyDescent="0.35">
      <c r="DG193" s="99"/>
      <c r="DH193" s="100"/>
      <c r="DI193" s="101"/>
      <c r="DJ193" s="100"/>
      <c r="DK193" s="101"/>
      <c r="DL193" s="100"/>
      <c r="DM193" s="101"/>
      <c r="DN193" s="100"/>
      <c r="DO193" s="101"/>
      <c r="DP193" s="99"/>
      <c r="DQ193" s="100"/>
      <c r="DR193" s="101"/>
      <c r="DS193" s="100"/>
      <c r="DT193" s="101"/>
      <c r="DU193" s="100"/>
      <c r="DV193" s="101"/>
      <c r="DW193" s="99"/>
      <c r="DX193" s="100"/>
      <c r="DY193" s="101"/>
      <c r="DZ193" s="100"/>
      <c r="EA193" s="101"/>
      <c r="EB193" s="100"/>
      <c r="EC193" s="101"/>
      <c r="ED193" s="100"/>
      <c r="EE193" s="101"/>
      <c r="EF193" s="99"/>
      <c r="EG193" s="100"/>
      <c r="EH193" s="101"/>
      <c r="EI193" s="100"/>
      <c r="EJ193" s="101"/>
      <c r="EK193" s="100"/>
      <c r="EL193" s="101"/>
      <c r="EM193" s="100"/>
      <c r="EN193" s="101"/>
      <c r="EO193" s="99"/>
      <c r="EP193" s="102"/>
      <c r="EQ193" s="101"/>
      <c r="ER193" s="100"/>
      <c r="ES193" s="101"/>
    </row>
    <row r="194" spans="111:149" x14ac:dyDescent="0.35">
      <c r="DG194" s="99"/>
      <c r="DH194" s="100"/>
      <c r="DI194" s="101"/>
      <c r="DJ194" s="100"/>
      <c r="DK194" s="101"/>
      <c r="DL194" s="100"/>
      <c r="DM194" s="101"/>
      <c r="DN194" s="100"/>
      <c r="DO194" s="101"/>
      <c r="DP194" s="99"/>
      <c r="DQ194" s="100"/>
      <c r="DR194" s="101"/>
      <c r="DS194" s="100"/>
      <c r="DT194" s="101"/>
      <c r="DU194" s="100"/>
      <c r="DV194" s="101"/>
      <c r="DW194" s="99"/>
      <c r="DX194" s="100"/>
      <c r="DY194" s="101"/>
      <c r="DZ194" s="100"/>
      <c r="EA194" s="101"/>
      <c r="EB194" s="100"/>
      <c r="EC194" s="101"/>
      <c r="ED194" s="100"/>
      <c r="EE194" s="101"/>
      <c r="EF194" s="99"/>
      <c r="EG194" s="100"/>
      <c r="EH194" s="101"/>
      <c r="EI194" s="100"/>
      <c r="EJ194" s="101"/>
      <c r="EK194" s="100"/>
      <c r="EL194" s="101"/>
      <c r="EM194" s="100"/>
      <c r="EN194" s="101"/>
      <c r="EO194" s="99"/>
      <c r="EP194" s="102"/>
      <c r="EQ194" s="101"/>
      <c r="ER194" s="100"/>
      <c r="ES194" s="101"/>
    </row>
    <row r="195" spans="111:149" x14ac:dyDescent="0.35">
      <c r="DG195" s="99"/>
      <c r="DH195" s="100"/>
      <c r="DI195" s="101"/>
      <c r="DJ195" s="100"/>
      <c r="DK195" s="101"/>
      <c r="DL195" s="100"/>
      <c r="DM195" s="101"/>
      <c r="DN195" s="100"/>
      <c r="DO195" s="101"/>
      <c r="DP195" s="99"/>
      <c r="DQ195" s="100"/>
      <c r="DR195" s="101"/>
      <c r="DS195" s="100"/>
      <c r="DT195" s="101"/>
      <c r="DU195" s="100"/>
      <c r="DV195" s="101"/>
      <c r="DW195" s="99"/>
      <c r="DX195" s="100"/>
      <c r="DY195" s="101"/>
      <c r="DZ195" s="100"/>
      <c r="EA195" s="101"/>
      <c r="EB195" s="100"/>
      <c r="EC195" s="101"/>
      <c r="ED195" s="100"/>
      <c r="EE195" s="101"/>
      <c r="EF195" s="99"/>
      <c r="EG195" s="100"/>
      <c r="EH195" s="101"/>
      <c r="EI195" s="100"/>
      <c r="EJ195" s="101"/>
      <c r="EK195" s="100"/>
      <c r="EL195" s="101"/>
      <c r="EM195" s="100"/>
      <c r="EN195" s="102"/>
      <c r="EO195" s="99"/>
      <c r="EP195" s="102"/>
      <c r="EQ195" s="101"/>
      <c r="ER195" s="100"/>
      <c r="ES195" s="101"/>
    </row>
    <row r="196" spans="111:149" x14ac:dyDescent="0.35">
      <c r="DG196" s="99"/>
      <c r="DH196" s="100"/>
      <c r="DI196" s="101"/>
      <c r="DJ196" s="100"/>
      <c r="DK196" s="101"/>
      <c r="DL196" s="100"/>
      <c r="DM196" s="101"/>
      <c r="DN196" s="100"/>
      <c r="DO196" s="101"/>
      <c r="DP196" s="99"/>
      <c r="DQ196" s="100"/>
      <c r="DR196" s="101"/>
      <c r="DS196" s="100"/>
      <c r="DT196" s="101"/>
      <c r="DU196" s="100"/>
      <c r="DV196" s="101"/>
      <c r="DW196" s="99"/>
      <c r="DX196" s="100"/>
      <c r="DY196" s="101"/>
      <c r="DZ196" s="100"/>
      <c r="EA196" s="101"/>
      <c r="EB196" s="100"/>
      <c r="EC196" s="101"/>
      <c r="ED196" s="100"/>
      <c r="EE196" s="101"/>
      <c r="EF196" s="99"/>
      <c r="EG196" s="100"/>
      <c r="EH196" s="101"/>
      <c r="EI196" s="100"/>
      <c r="EJ196" s="101"/>
      <c r="EK196" s="100"/>
      <c r="EL196" s="101"/>
      <c r="EM196" s="100"/>
      <c r="EN196" s="101"/>
      <c r="EO196" s="99"/>
      <c r="EP196" s="102"/>
      <c r="EQ196" s="101"/>
      <c r="ER196" s="100"/>
      <c r="ES196" s="101"/>
    </row>
    <row r="197" spans="111:149" x14ac:dyDescent="0.35">
      <c r="DG197" s="99"/>
      <c r="DH197" s="100"/>
      <c r="DI197" s="101"/>
      <c r="DJ197" s="100"/>
      <c r="DK197" s="101"/>
      <c r="DL197" s="100"/>
      <c r="DM197" s="101"/>
      <c r="DN197" s="100"/>
      <c r="DO197" s="101"/>
      <c r="DP197" s="99"/>
      <c r="DQ197" s="100"/>
      <c r="DR197" s="101"/>
      <c r="DS197" s="100"/>
      <c r="DT197" s="101"/>
      <c r="DU197" s="100"/>
      <c r="DV197" s="101"/>
      <c r="DW197" s="99"/>
      <c r="DX197" s="100"/>
      <c r="DY197" s="101"/>
      <c r="DZ197" s="100"/>
      <c r="EA197" s="101"/>
      <c r="EB197" s="100"/>
      <c r="EC197" s="101"/>
      <c r="ED197" s="100"/>
      <c r="EE197" s="101"/>
      <c r="EF197" s="99"/>
      <c r="EG197" s="100"/>
      <c r="EH197" s="101"/>
      <c r="EI197" s="100"/>
      <c r="EJ197" s="101"/>
      <c r="EK197" s="100"/>
      <c r="EL197" s="101"/>
      <c r="EM197" s="100"/>
      <c r="EN197" s="101"/>
      <c r="EO197" s="99"/>
      <c r="EP197" s="102"/>
      <c r="EQ197" s="101"/>
      <c r="ER197" s="100"/>
      <c r="ES197" s="101"/>
    </row>
    <row r="198" spans="111:149" x14ac:dyDescent="0.35">
      <c r="DG198" s="99"/>
      <c r="DH198" s="100"/>
      <c r="DI198" s="101"/>
      <c r="DJ198" s="100"/>
      <c r="DK198" s="101"/>
      <c r="DL198" s="100"/>
      <c r="DM198" s="101"/>
      <c r="DN198" s="100"/>
      <c r="DO198" s="101"/>
      <c r="DP198" s="99"/>
      <c r="DQ198" s="100"/>
      <c r="DR198" s="101"/>
      <c r="DS198" s="100"/>
      <c r="DT198" s="101"/>
      <c r="DU198" s="100"/>
      <c r="DV198" s="101"/>
      <c r="DW198" s="99"/>
      <c r="DX198" s="100"/>
      <c r="DY198" s="101"/>
      <c r="DZ198" s="100"/>
      <c r="EA198" s="101"/>
      <c r="EB198" s="100"/>
      <c r="EC198" s="101"/>
      <c r="ED198" s="100"/>
      <c r="EE198" s="102"/>
      <c r="EF198" s="99"/>
      <c r="EG198" s="100"/>
      <c r="EH198" s="101"/>
      <c r="EI198" s="100"/>
      <c r="EJ198" s="101"/>
      <c r="EK198" s="100"/>
      <c r="EL198" s="101"/>
      <c r="EM198" s="100"/>
      <c r="EN198" s="101"/>
      <c r="EO198" s="99"/>
      <c r="EP198" s="102"/>
      <c r="EQ198" s="101"/>
      <c r="ER198" s="100"/>
      <c r="ES198" s="101"/>
    </row>
    <row r="199" spans="111:149" x14ac:dyDescent="0.35">
      <c r="DG199" s="99"/>
      <c r="DH199" s="100"/>
      <c r="DI199" s="101"/>
      <c r="DJ199" s="100"/>
      <c r="DK199" s="101"/>
      <c r="DL199" s="100"/>
      <c r="DM199" s="101"/>
      <c r="DN199" s="100"/>
      <c r="DO199" s="101"/>
      <c r="DP199" s="99"/>
      <c r="DQ199" s="100"/>
      <c r="DR199" s="101"/>
      <c r="DS199" s="100"/>
      <c r="DT199" s="101"/>
      <c r="DU199" s="100"/>
      <c r="DV199" s="101"/>
      <c r="DW199" s="99"/>
      <c r="DX199" s="100"/>
      <c r="DY199" s="101"/>
      <c r="DZ199" s="100"/>
      <c r="EA199" s="101"/>
      <c r="EB199" s="100"/>
      <c r="EC199" s="101"/>
      <c r="ED199" s="100"/>
      <c r="EE199" s="101"/>
      <c r="EF199" s="99"/>
      <c r="EG199" s="100"/>
      <c r="EH199" s="101"/>
      <c r="EI199" s="100"/>
      <c r="EJ199" s="101"/>
      <c r="EK199" s="100"/>
      <c r="EL199" s="101"/>
      <c r="EM199" s="100"/>
      <c r="EN199" s="101"/>
      <c r="EO199" s="99"/>
      <c r="EP199" s="102"/>
      <c r="EQ199" s="101"/>
      <c r="ER199" s="100"/>
      <c r="ES199" s="101"/>
    </row>
    <row r="200" spans="111:149" x14ac:dyDescent="0.35">
      <c r="DG200" s="99"/>
      <c r="DH200" s="100"/>
      <c r="DI200" s="101"/>
      <c r="DJ200" s="100"/>
      <c r="DK200" s="101"/>
      <c r="DL200" s="100"/>
      <c r="DM200" s="101"/>
      <c r="DN200" s="100"/>
      <c r="DO200" s="101"/>
      <c r="DP200" s="99"/>
      <c r="DQ200" s="100"/>
      <c r="DR200" s="101"/>
      <c r="DS200" s="100"/>
      <c r="DT200" s="101"/>
      <c r="DU200" s="100"/>
      <c r="DV200" s="101"/>
      <c r="DW200" s="99"/>
      <c r="DX200" s="100"/>
      <c r="DY200" s="101"/>
      <c r="DZ200" s="100"/>
      <c r="EA200" s="101"/>
      <c r="EB200" s="100"/>
      <c r="EC200" s="101"/>
      <c r="ED200" s="100"/>
      <c r="EE200" s="101"/>
      <c r="EF200" s="99"/>
      <c r="EG200" s="100"/>
      <c r="EH200" s="101"/>
      <c r="EI200" s="100"/>
      <c r="EJ200" s="101"/>
      <c r="EK200" s="100"/>
      <c r="EL200" s="101"/>
      <c r="EM200" s="100"/>
      <c r="EN200" s="101"/>
      <c r="EO200" s="99"/>
      <c r="EP200" s="102"/>
      <c r="EQ200" s="101"/>
      <c r="ER200" s="100"/>
      <c r="ES200" s="101"/>
    </row>
    <row r="201" spans="111:149" x14ac:dyDescent="0.35">
      <c r="DG201" s="99"/>
      <c r="DH201" s="100"/>
      <c r="DI201" s="101"/>
      <c r="DJ201" s="100"/>
      <c r="DK201" s="101"/>
      <c r="DL201" s="100"/>
      <c r="DM201" s="101"/>
      <c r="DN201" s="100"/>
      <c r="DO201" s="101"/>
      <c r="DP201" s="99"/>
      <c r="DQ201" s="100"/>
      <c r="DR201" s="101"/>
      <c r="DS201" s="100"/>
      <c r="DT201" s="101"/>
      <c r="DU201" s="100"/>
      <c r="DV201" s="101"/>
      <c r="DW201" s="99"/>
      <c r="DX201" s="100"/>
      <c r="DY201" s="101"/>
      <c r="DZ201" s="100"/>
      <c r="EA201" s="101"/>
      <c r="EB201" s="100"/>
      <c r="EC201" s="101"/>
      <c r="ED201" s="100"/>
      <c r="EE201" s="101"/>
      <c r="EF201" s="99"/>
      <c r="EG201" s="100"/>
      <c r="EH201" s="101"/>
      <c r="EI201" s="100"/>
      <c r="EJ201" s="101"/>
      <c r="EK201" s="100"/>
      <c r="EL201" s="101"/>
      <c r="EM201" s="100"/>
      <c r="EN201" s="101"/>
      <c r="EO201" s="99"/>
      <c r="EP201" s="102"/>
      <c r="EQ201" s="101"/>
      <c r="ER201" s="100"/>
      <c r="ES201" s="101"/>
    </row>
    <row r="202" spans="111:149" x14ac:dyDescent="0.35">
      <c r="DG202" s="99"/>
      <c r="DH202" s="100"/>
      <c r="DI202" s="101"/>
      <c r="DJ202" s="100"/>
      <c r="DK202" s="101"/>
      <c r="DL202" s="100"/>
      <c r="DM202" s="101"/>
      <c r="DN202" s="100"/>
      <c r="DO202" s="101"/>
      <c r="DP202" s="99"/>
      <c r="DQ202" s="100"/>
      <c r="DR202" s="101"/>
      <c r="DS202" s="100"/>
      <c r="DT202" s="101"/>
      <c r="DU202" s="100"/>
      <c r="DV202" s="101"/>
      <c r="DW202" s="99"/>
      <c r="DX202" s="100"/>
      <c r="DY202" s="101"/>
      <c r="DZ202" s="100"/>
      <c r="EA202" s="101"/>
      <c r="EB202" s="100"/>
      <c r="EC202" s="101"/>
      <c r="ED202" s="100"/>
      <c r="EE202" s="101"/>
      <c r="EF202" s="99"/>
      <c r="EG202" s="100"/>
      <c r="EH202" s="101"/>
      <c r="EI202" s="100"/>
      <c r="EJ202" s="101"/>
      <c r="EK202" s="100"/>
      <c r="EL202" s="101"/>
      <c r="EM202" s="100"/>
      <c r="EN202" s="101"/>
      <c r="EO202" s="99"/>
      <c r="EP202" s="102"/>
      <c r="EQ202" s="101"/>
      <c r="ER202" s="102"/>
      <c r="ES202" s="101"/>
    </row>
    <row r="203" spans="111:149" x14ac:dyDescent="0.35">
      <c r="DG203" s="99"/>
      <c r="DH203" s="100"/>
      <c r="DI203" s="101"/>
      <c r="DJ203" s="100"/>
      <c r="DK203" s="101"/>
      <c r="DL203" s="100"/>
      <c r="DM203" s="101"/>
      <c r="DN203" s="100"/>
      <c r="DO203" s="101"/>
      <c r="DP203" s="99"/>
      <c r="DQ203" s="100"/>
      <c r="DR203" s="101"/>
      <c r="DS203" s="100"/>
      <c r="DT203" s="101"/>
      <c r="DU203" s="100"/>
      <c r="DV203" s="101"/>
      <c r="DW203" s="99"/>
      <c r="DX203" s="100"/>
      <c r="DY203" s="101"/>
      <c r="DZ203" s="100"/>
      <c r="EA203" s="101"/>
      <c r="EB203" s="100"/>
      <c r="EC203" s="101"/>
      <c r="ED203" s="100"/>
      <c r="EE203" s="101"/>
      <c r="EF203" s="99"/>
      <c r="EG203" s="100"/>
      <c r="EH203" s="101"/>
      <c r="EI203" s="100"/>
      <c r="EJ203" s="101"/>
      <c r="EK203" s="100"/>
      <c r="EL203" s="101"/>
      <c r="EM203" s="100"/>
      <c r="EN203" s="101"/>
      <c r="EO203" s="99"/>
      <c r="EP203" s="102"/>
      <c r="EQ203" s="101"/>
      <c r="ER203" s="102"/>
      <c r="ES203" s="101"/>
    </row>
    <row r="204" spans="111:149" x14ac:dyDescent="0.35">
      <c r="DG204" s="99"/>
      <c r="DH204" s="100"/>
      <c r="DI204" s="101"/>
      <c r="DJ204" s="100"/>
      <c r="DK204" s="101"/>
      <c r="DL204" s="100"/>
      <c r="DM204" s="101"/>
      <c r="DN204" s="100"/>
      <c r="DO204" s="101"/>
      <c r="DP204" s="99"/>
      <c r="DQ204" s="100"/>
      <c r="DR204" s="101"/>
      <c r="DS204" s="100"/>
      <c r="DT204" s="101"/>
      <c r="DU204" s="100"/>
      <c r="DV204" s="101"/>
      <c r="DW204" s="99"/>
      <c r="DX204" s="100"/>
      <c r="DY204" s="101"/>
      <c r="DZ204" s="100"/>
      <c r="EA204" s="101"/>
      <c r="EB204" s="100"/>
      <c r="EC204" s="101"/>
      <c r="ED204" s="100"/>
      <c r="EE204" s="101"/>
      <c r="EF204" s="99"/>
      <c r="EG204" s="100"/>
      <c r="EH204" s="101"/>
      <c r="EI204" s="100"/>
      <c r="EJ204" s="101"/>
      <c r="EK204" s="100"/>
      <c r="EL204" s="101"/>
      <c r="EM204" s="100"/>
      <c r="EN204" s="101"/>
      <c r="EO204" s="99"/>
      <c r="EP204" s="102"/>
      <c r="EQ204" s="101"/>
      <c r="ER204" s="100"/>
      <c r="ES204" s="101"/>
    </row>
    <row r="205" spans="111:149" x14ac:dyDescent="0.35">
      <c r="DG205" s="99"/>
      <c r="DH205" s="100"/>
      <c r="DI205" s="101"/>
      <c r="DJ205" s="100"/>
      <c r="DK205" s="101"/>
      <c r="DL205" s="100"/>
      <c r="DM205" s="101"/>
      <c r="DN205" s="100"/>
      <c r="DO205" s="101"/>
      <c r="DP205" s="99"/>
      <c r="DQ205" s="100"/>
      <c r="DR205" s="101"/>
      <c r="DS205" s="100"/>
      <c r="DT205" s="101"/>
      <c r="DU205" s="100"/>
      <c r="DV205" s="101"/>
      <c r="DW205" s="99"/>
      <c r="DX205" s="100"/>
      <c r="DY205" s="101"/>
      <c r="DZ205" s="100"/>
      <c r="EA205" s="101"/>
      <c r="EB205" s="100"/>
      <c r="EC205" s="101"/>
      <c r="ED205" s="100"/>
      <c r="EE205" s="101"/>
      <c r="EF205" s="99"/>
      <c r="EG205" s="100"/>
      <c r="EH205" s="101"/>
      <c r="EI205" s="100"/>
      <c r="EJ205" s="101"/>
      <c r="EK205" s="100"/>
      <c r="EL205" s="101"/>
      <c r="EM205" s="100"/>
      <c r="EN205" s="101"/>
      <c r="EO205" s="99"/>
      <c r="EP205" s="102"/>
      <c r="EQ205" s="101"/>
      <c r="ER205" s="100"/>
      <c r="ES205" s="101"/>
    </row>
    <row r="206" spans="111:149" x14ac:dyDescent="0.35">
      <c r="DG206" s="99"/>
      <c r="DH206" s="100"/>
      <c r="DI206" s="101"/>
      <c r="DJ206" s="100"/>
      <c r="DK206" s="101"/>
      <c r="DL206" s="100"/>
      <c r="DM206" s="101"/>
      <c r="DN206" s="100"/>
      <c r="DO206" s="101"/>
      <c r="DP206" s="99"/>
      <c r="DQ206" s="100"/>
      <c r="DR206" s="101"/>
      <c r="DS206" s="100"/>
      <c r="DT206" s="101"/>
      <c r="DU206" s="100"/>
      <c r="DV206" s="101"/>
      <c r="DW206" s="99"/>
      <c r="DX206" s="100"/>
      <c r="DY206" s="101"/>
      <c r="DZ206" s="100"/>
      <c r="EA206" s="101"/>
      <c r="EB206" s="100"/>
      <c r="EC206" s="101"/>
      <c r="ED206" s="100"/>
      <c r="EE206" s="101"/>
      <c r="EF206" s="99"/>
      <c r="EG206" s="100"/>
      <c r="EH206" s="101"/>
      <c r="EI206" s="100"/>
      <c r="EJ206" s="101"/>
      <c r="EK206" s="100"/>
      <c r="EL206" s="101"/>
      <c r="EM206" s="100"/>
      <c r="EN206" s="101"/>
      <c r="EO206" s="99"/>
      <c r="EP206" s="102"/>
      <c r="EQ206" s="101"/>
      <c r="ER206" s="100"/>
      <c r="ES206" s="101"/>
    </row>
    <row r="207" spans="111:149" x14ac:dyDescent="0.35">
      <c r="DG207" s="99"/>
      <c r="DH207" s="100"/>
      <c r="DI207" s="101"/>
      <c r="DJ207" s="100"/>
      <c r="DK207" s="101"/>
      <c r="DL207" s="100"/>
      <c r="DM207" s="101"/>
      <c r="DN207" s="100"/>
      <c r="DO207" s="101"/>
      <c r="DP207" s="99"/>
      <c r="DQ207" s="100"/>
      <c r="DR207" s="101"/>
      <c r="DS207" s="100"/>
      <c r="DT207" s="101"/>
      <c r="DU207" s="100"/>
      <c r="DV207" s="101"/>
      <c r="DW207" s="99"/>
      <c r="DX207" s="100"/>
      <c r="DY207" s="101"/>
      <c r="DZ207" s="100"/>
      <c r="EA207" s="101"/>
      <c r="EB207" s="100"/>
      <c r="EC207" s="101"/>
      <c r="ED207" s="100"/>
      <c r="EE207" s="101"/>
      <c r="EF207" s="99"/>
      <c r="EG207" s="100"/>
      <c r="EH207" s="101"/>
      <c r="EI207" s="100"/>
      <c r="EJ207" s="101"/>
      <c r="EK207" s="100"/>
      <c r="EL207" s="101"/>
      <c r="EM207" s="100"/>
      <c r="EN207" s="102"/>
      <c r="EO207" s="99"/>
      <c r="EP207" s="102"/>
      <c r="EQ207" s="101"/>
      <c r="ER207" s="100"/>
      <c r="ES207" s="101"/>
    </row>
    <row r="208" spans="111:149" x14ac:dyDescent="0.35">
      <c r="DG208" s="99"/>
      <c r="DH208" s="100"/>
      <c r="DI208" s="101"/>
      <c r="DJ208" s="100"/>
      <c r="DK208" s="101"/>
      <c r="DL208" s="100"/>
      <c r="DM208" s="101"/>
      <c r="DN208" s="100"/>
      <c r="DO208" s="101"/>
      <c r="DP208" s="99"/>
      <c r="DQ208" s="100"/>
      <c r="DR208" s="101"/>
      <c r="DS208" s="100"/>
      <c r="DT208" s="101"/>
      <c r="DU208" s="100"/>
      <c r="DV208" s="101"/>
      <c r="DW208" s="99"/>
      <c r="DX208" s="100"/>
      <c r="DY208" s="101"/>
      <c r="DZ208" s="100"/>
      <c r="EA208" s="101"/>
      <c r="EB208" s="100"/>
      <c r="EC208" s="101"/>
      <c r="ED208" s="100"/>
      <c r="EE208" s="101"/>
      <c r="EF208" s="99"/>
      <c r="EG208" s="100"/>
      <c r="EH208" s="101"/>
      <c r="EI208" s="100"/>
      <c r="EJ208" s="101"/>
      <c r="EK208" s="100"/>
      <c r="EL208" s="101"/>
      <c r="EM208" s="100"/>
      <c r="EN208" s="102"/>
      <c r="EO208" s="99"/>
      <c r="EP208" s="102"/>
      <c r="EQ208" s="101"/>
      <c r="ER208" s="100"/>
      <c r="ES208" s="101"/>
    </row>
    <row r="209" spans="111:149" x14ac:dyDescent="0.35">
      <c r="DG209" s="99"/>
      <c r="DH209" s="100"/>
      <c r="DI209" s="101"/>
      <c r="DJ209" s="100"/>
      <c r="DK209" s="101"/>
      <c r="DL209" s="100"/>
      <c r="DM209" s="101"/>
      <c r="DN209" s="100"/>
      <c r="DO209" s="101"/>
      <c r="DP209" s="99"/>
      <c r="DQ209" s="100"/>
      <c r="DR209" s="101"/>
      <c r="DS209" s="100"/>
      <c r="DT209" s="101"/>
      <c r="DU209" s="100"/>
      <c r="DV209" s="101"/>
      <c r="DW209" s="99"/>
      <c r="DX209" s="100"/>
      <c r="DY209" s="101"/>
      <c r="DZ209" s="100"/>
      <c r="EA209" s="101"/>
      <c r="EB209" s="100"/>
      <c r="EC209" s="101"/>
      <c r="ED209" s="100"/>
      <c r="EE209" s="101"/>
      <c r="EF209" s="99"/>
      <c r="EG209" s="100"/>
      <c r="EH209" s="101"/>
      <c r="EI209" s="100"/>
      <c r="EJ209" s="101"/>
      <c r="EK209" s="100"/>
      <c r="EL209" s="101"/>
      <c r="EM209" s="100"/>
      <c r="EN209" s="101"/>
      <c r="EO209" s="99"/>
      <c r="EP209" s="102"/>
      <c r="EQ209" s="101"/>
      <c r="ER209" s="100"/>
      <c r="ES209" s="101"/>
    </row>
    <row r="210" spans="111:149" x14ac:dyDescent="0.35">
      <c r="DG210" s="99"/>
      <c r="DH210" s="100"/>
      <c r="DI210" s="101"/>
      <c r="DJ210" s="100"/>
      <c r="DK210" s="101"/>
      <c r="DL210" s="100"/>
      <c r="DM210" s="101"/>
      <c r="DN210" s="100"/>
      <c r="DO210" s="101"/>
      <c r="DP210" s="99"/>
      <c r="DQ210" s="100"/>
      <c r="DR210" s="101"/>
      <c r="DS210" s="100"/>
      <c r="DT210" s="101"/>
      <c r="DU210" s="100"/>
      <c r="DV210" s="101"/>
      <c r="DW210" s="99"/>
      <c r="DX210" s="100"/>
      <c r="DY210" s="101"/>
      <c r="DZ210" s="100"/>
      <c r="EA210" s="101"/>
      <c r="EB210" s="100"/>
      <c r="EC210" s="101"/>
      <c r="ED210" s="100"/>
      <c r="EE210" s="102"/>
      <c r="EF210" s="99"/>
      <c r="EG210" s="100"/>
      <c r="EH210" s="101"/>
      <c r="EI210" s="100"/>
      <c r="EJ210" s="101"/>
      <c r="EK210" s="100"/>
      <c r="EL210" s="101"/>
      <c r="EM210" s="100"/>
      <c r="EN210" s="101"/>
      <c r="EO210" s="99"/>
      <c r="EP210" s="102"/>
      <c r="EQ210" s="101"/>
      <c r="ER210" s="100"/>
      <c r="ES210" s="101"/>
    </row>
    <row r="211" spans="111:149" x14ac:dyDescent="0.35">
      <c r="DG211" s="99"/>
      <c r="DH211" s="100"/>
      <c r="DI211" s="101"/>
      <c r="DJ211" s="100"/>
      <c r="DK211" s="101"/>
      <c r="DL211" s="100"/>
      <c r="DM211" s="101"/>
      <c r="DN211" s="100"/>
      <c r="DO211" s="101"/>
      <c r="DP211" s="99"/>
      <c r="DQ211" s="100"/>
      <c r="DR211" s="101"/>
      <c r="DS211" s="100"/>
      <c r="DT211" s="101"/>
      <c r="DU211" s="100"/>
      <c r="DV211" s="101"/>
      <c r="DW211" s="99"/>
      <c r="DX211" s="100"/>
      <c r="DY211" s="101"/>
      <c r="DZ211" s="100"/>
      <c r="EA211" s="101"/>
      <c r="EB211" s="100"/>
      <c r="EC211" s="101"/>
      <c r="ED211" s="100"/>
      <c r="EE211" s="102"/>
      <c r="EF211" s="99"/>
      <c r="EG211" s="100"/>
      <c r="EH211" s="101"/>
      <c r="EI211" s="100"/>
      <c r="EJ211" s="101"/>
      <c r="EK211" s="100"/>
      <c r="EL211" s="101"/>
      <c r="EM211" s="100"/>
      <c r="EN211" s="101"/>
      <c r="EO211" s="99"/>
      <c r="EP211" s="102"/>
      <c r="EQ211" s="101"/>
      <c r="ER211" s="100"/>
      <c r="ES211" s="101"/>
    </row>
    <row r="212" spans="111:149" x14ac:dyDescent="0.35">
      <c r="DG212" s="99"/>
      <c r="DH212" s="100"/>
      <c r="DI212" s="101"/>
      <c r="DJ212" s="100"/>
      <c r="DK212" s="101"/>
      <c r="DL212" s="100"/>
      <c r="DM212" s="101"/>
      <c r="DN212" s="100"/>
      <c r="DO212" s="101"/>
      <c r="DP212" s="99"/>
      <c r="DQ212" s="100"/>
      <c r="DR212" s="101"/>
      <c r="DS212" s="100"/>
      <c r="DT212" s="101"/>
      <c r="DU212" s="100"/>
      <c r="DV212" s="101"/>
      <c r="DW212" s="99"/>
      <c r="DX212" s="100"/>
      <c r="DY212" s="101"/>
      <c r="DZ212" s="100"/>
      <c r="EA212" s="101"/>
      <c r="EB212" s="100"/>
      <c r="EC212" s="101"/>
      <c r="ED212" s="100"/>
      <c r="EE212" s="101"/>
      <c r="EF212" s="99"/>
      <c r="EG212" s="100"/>
      <c r="EH212" s="101"/>
      <c r="EI212" s="100"/>
      <c r="EJ212" s="101"/>
      <c r="EK212" s="100"/>
      <c r="EL212" s="101"/>
      <c r="EM212" s="100"/>
      <c r="EN212" s="101"/>
      <c r="EO212" s="99"/>
      <c r="EP212" s="102"/>
      <c r="EQ212" s="101"/>
      <c r="ER212" s="100"/>
      <c r="ES212" s="101"/>
    </row>
    <row r="213" spans="111:149" x14ac:dyDescent="0.35">
      <c r="DG213" s="99"/>
      <c r="DH213" s="100"/>
      <c r="DI213" s="101"/>
      <c r="DJ213" s="100"/>
      <c r="DK213" s="101"/>
      <c r="DL213" s="100"/>
      <c r="DM213" s="101"/>
      <c r="DN213" s="100"/>
      <c r="DO213" s="101"/>
      <c r="DP213" s="99"/>
      <c r="DQ213" s="100"/>
      <c r="DR213" s="101"/>
      <c r="DS213" s="100"/>
      <c r="DT213" s="101"/>
      <c r="DU213" s="100"/>
      <c r="DV213" s="101"/>
      <c r="DW213" s="99"/>
      <c r="DX213" s="100"/>
      <c r="DY213" s="101"/>
      <c r="DZ213" s="100"/>
      <c r="EA213" s="101"/>
      <c r="EB213" s="100"/>
      <c r="EC213" s="101"/>
      <c r="ED213" s="100"/>
      <c r="EE213" s="101"/>
      <c r="EF213" s="99"/>
      <c r="EG213" s="100"/>
      <c r="EH213" s="101"/>
      <c r="EI213" s="100"/>
      <c r="EJ213" s="101"/>
      <c r="EK213" s="100"/>
      <c r="EL213" s="101"/>
      <c r="EM213" s="100"/>
      <c r="EN213" s="102"/>
      <c r="EO213" s="99"/>
      <c r="EP213" s="102"/>
      <c r="EQ213" s="101"/>
      <c r="ER213" s="100"/>
      <c r="ES213" s="101"/>
    </row>
    <row r="214" spans="111:149" x14ac:dyDescent="0.35">
      <c r="DG214" s="99"/>
      <c r="DH214" s="100"/>
      <c r="DI214" s="101"/>
      <c r="DJ214" s="100"/>
      <c r="DK214" s="101"/>
      <c r="DL214" s="100"/>
      <c r="DM214" s="101"/>
      <c r="DN214" s="100"/>
      <c r="DO214" s="101"/>
      <c r="DP214" s="99"/>
      <c r="DQ214" s="100"/>
      <c r="DR214" s="101"/>
      <c r="DS214" s="100"/>
      <c r="DT214" s="101"/>
      <c r="DU214" s="100"/>
      <c r="DV214" s="101"/>
      <c r="DW214" s="99"/>
      <c r="DX214" s="100"/>
      <c r="DY214" s="101"/>
      <c r="DZ214" s="100"/>
      <c r="EA214" s="101"/>
      <c r="EB214" s="100"/>
      <c r="EC214" s="101"/>
      <c r="ED214" s="100"/>
      <c r="EE214" s="101"/>
      <c r="EF214" s="99"/>
      <c r="EG214" s="100"/>
      <c r="EH214" s="101"/>
      <c r="EI214" s="100"/>
      <c r="EJ214" s="101"/>
      <c r="EK214" s="100"/>
      <c r="EL214" s="101"/>
      <c r="EM214" s="100"/>
      <c r="EN214" s="101"/>
      <c r="EO214" s="99"/>
      <c r="EP214" s="102"/>
      <c r="EQ214" s="101"/>
      <c r="ER214" s="100"/>
      <c r="ES214" s="101"/>
    </row>
    <row r="215" spans="111:149" x14ac:dyDescent="0.35">
      <c r="DG215" s="99"/>
      <c r="DH215" s="100"/>
      <c r="DI215" s="101"/>
      <c r="DJ215" s="100"/>
      <c r="DK215" s="101"/>
      <c r="DL215" s="100"/>
      <c r="DM215" s="101"/>
      <c r="DN215" s="100"/>
      <c r="DO215" s="101"/>
      <c r="DP215" s="99"/>
      <c r="DQ215" s="100"/>
      <c r="DR215" s="101"/>
      <c r="DS215" s="100"/>
      <c r="DT215" s="101"/>
      <c r="DU215" s="100"/>
      <c r="DV215" s="101"/>
      <c r="DW215" s="99"/>
      <c r="DX215" s="100"/>
      <c r="DY215" s="101"/>
      <c r="DZ215" s="100"/>
      <c r="EA215" s="101"/>
      <c r="EB215" s="100"/>
      <c r="EC215" s="101"/>
      <c r="ED215" s="100"/>
      <c r="EE215" s="101"/>
      <c r="EF215" s="99"/>
      <c r="EG215" s="100"/>
      <c r="EH215" s="101"/>
      <c r="EI215" s="100"/>
      <c r="EJ215" s="101"/>
      <c r="EK215" s="100"/>
      <c r="EL215" s="101"/>
      <c r="EM215" s="100"/>
      <c r="EN215" s="101"/>
      <c r="EO215" s="99"/>
      <c r="EP215" s="102"/>
      <c r="EQ215" s="101"/>
      <c r="ER215" s="100"/>
      <c r="ES215" s="101"/>
    </row>
    <row r="216" spans="111:149" x14ac:dyDescent="0.35">
      <c r="DG216" s="99"/>
      <c r="DH216" s="100"/>
      <c r="DI216" s="101"/>
      <c r="DJ216" s="100"/>
      <c r="DK216" s="101"/>
      <c r="DL216" s="100"/>
      <c r="DM216" s="101"/>
      <c r="DN216" s="100"/>
      <c r="DO216" s="101"/>
      <c r="DP216" s="99"/>
      <c r="DQ216" s="100"/>
      <c r="DR216" s="101"/>
      <c r="DS216" s="100"/>
      <c r="DT216" s="101"/>
      <c r="DU216" s="100"/>
      <c r="DV216" s="101"/>
      <c r="DW216" s="99"/>
      <c r="DX216" s="100"/>
      <c r="DY216" s="101"/>
      <c r="DZ216" s="100"/>
      <c r="EA216" s="101"/>
      <c r="EB216" s="100"/>
      <c r="EC216" s="101"/>
      <c r="ED216" s="100"/>
      <c r="EE216" s="102"/>
      <c r="EF216" s="99"/>
      <c r="EG216" s="100"/>
      <c r="EH216" s="101"/>
      <c r="EI216" s="100"/>
      <c r="EJ216" s="101"/>
      <c r="EK216" s="100"/>
      <c r="EL216" s="101"/>
      <c r="EM216" s="100"/>
      <c r="EN216" s="101"/>
      <c r="EO216" s="99"/>
      <c r="EP216" s="102"/>
      <c r="EQ216" s="101"/>
      <c r="ER216" s="100"/>
      <c r="ES216" s="101"/>
    </row>
    <row r="217" spans="111:149" x14ac:dyDescent="0.35">
      <c r="DG217" s="99"/>
      <c r="DH217" s="100"/>
      <c r="DI217" s="101"/>
      <c r="DJ217" s="100"/>
      <c r="DK217" s="101"/>
      <c r="DL217" s="100"/>
      <c r="DM217" s="101"/>
      <c r="DN217" s="100"/>
      <c r="DO217" s="101"/>
      <c r="DP217" s="99"/>
      <c r="DQ217" s="100"/>
      <c r="DR217" s="101"/>
      <c r="DS217" s="100"/>
      <c r="DT217" s="101"/>
      <c r="DU217" s="100"/>
      <c r="DV217" s="101"/>
      <c r="DW217" s="99"/>
      <c r="DX217" s="100"/>
      <c r="DY217" s="101"/>
      <c r="DZ217" s="100"/>
      <c r="EA217" s="101"/>
      <c r="EB217" s="100"/>
      <c r="EC217" s="101"/>
      <c r="ED217" s="100"/>
      <c r="EE217" s="101"/>
      <c r="EF217" s="99"/>
      <c r="EG217" s="100"/>
      <c r="EH217" s="101"/>
      <c r="EI217" s="100"/>
      <c r="EJ217" s="101"/>
      <c r="EK217" s="100"/>
      <c r="EL217" s="101"/>
      <c r="EM217" s="100"/>
      <c r="EN217" s="101"/>
      <c r="EO217" s="99"/>
      <c r="EP217" s="102"/>
      <c r="EQ217" s="101"/>
      <c r="ER217" s="100"/>
      <c r="ES217" s="101"/>
    </row>
    <row r="218" spans="111:149" x14ac:dyDescent="0.35">
      <c r="DG218" s="99"/>
      <c r="DH218" s="100"/>
      <c r="DI218" s="101"/>
      <c r="DJ218" s="100"/>
      <c r="DK218" s="101"/>
      <c r="DL218" s="100"/>
      <c r="DM218" s="101"/>
      <c r="DN218" s="100"/>
      <c r="DO218" s="101"/>
      <c r="DP218" s="99"/>
      <c r="DQ218" s="100"/>
      <c r="DR218" s="101"/>
      <c r="DS218" s="100"/>
      <c r="DT218" s="101"/>
      <c r="DU218" s="100"/>
      <c r="DV218" s="101"/>
      <c r="DW218" s="99"/>
      <c r="DX218" s="100"/>
      <c r="DY218" s="101"/>
      <c r="DZ218" s="100"/>
      <c r="EA218" s="101"/>
      <c r="EB218" s="100"/>
      <c r="EC218" s="101"/>
      <c r="ED218" s="100"/>
      <c r="EE218" s="101"/>
      <c r="EF218" s="99"/>
      <c r="EG218" s="100"/>
      <c r="EH218" s="101"/>
      <c r="EI218" s="100"/>
      <c r="EJ218" s="101"/>
      <c r="EK218" s="100"/>
      <c r="EL218" s="101"/>
      <c r="EM218" s="100"/>
      <c r="EN218" s="101"/>
      <c r="EO218" s="99"/>
      <c r="EP218" s="102"/>
      <c r="EQ218" s="101"/>
      <c r="ER218" s="100"/>
      <c r="ES218" s="101"/>
    </row>
    <row r="219" spans="111:149" x14ac:dyDescent="0.35">
      <c r="DG219" s="99"/>
      <c r="DH219" s="100"/>
      <c r="DI219" s="101"/>
      <c r="DJ219" s="100"/>
      <c r="DK219" s="101"/>
      <c r="DL219" s="100"/>
      <c r="DM219" s="101"/>
      <c r="DN219" s="100"/>
      <c r="DO219" s="101"/>
      <c r="DP219" s="99"/>
      <c r="DQ219" s="100"/>
      <c r="DR219" s="101"/>
      <c r="DS219" s="100"/>
      <c r="DT219" s="101"/>
      <c r="DU219" s="100"/>
      <c r="DV219" s="101"/>
      <c r="DW219" s="99"/>
      <c r="DX219" s="100"/>
      <c r="DY219" s="101"/>
      <c r="DZ219" s="100"/>
      <c r="EA219" s="101"/>
      <c r="EB219" s="100"/>
      <c r="EC219" s="101"/>
      <c r="ED219" s="100"/>
      <c r="EE219" s="101"/>
      <c r="EF219" s="99"/>
      <c r="EG219" s="100"/>
      <c r="EH219" s="101"/>
      <c r="EI219" s="100"/>
      <c r="EJ219" s="101"/>
      <c r="EK219" s="100"/>
      <c r="EL219" s="101"/>
      <c r="EM219" s="100"/>
      <c r="EN219" s="101"/>
      <c r="EO219" s="99"/>
      <c r="EP219" s="102"/>
      <c r="EQ219" s="101"/>
      <c r="ER219" s="100"/>
      <c r="ES219" s="101"/>
    </row>
    <row r="220" spans="111:149" x14ac:dyDescent="0.35">
      <c r="DG220" s="99"/>
      <c r="DH220" s="100"/>
      <c r="DI220" s="101"/>
      <c r="DJ220" s="100"/>
      <c r="DK220" s="101"/>
      <c r="DL220" s="100"/>
      <c r="DM220" s="101"/>
      <c r="DN220" s="100"/>
      <c r="DO220" s="101"/>
      <c r="DP220" s="99"/>
      <c r="DQ220" s="100"/>
      <c r="DR220" s="101"/>
      <c r="DS220" s="100"/>
      <c r="DT220" s="101"/>
      <c r="DU220" s="100"/>
      <c r="DV220" s="101"/>
      <c r="DW220" s="99"/>
      <c r="DX220" s="100"/>
      <c r="DY220" s="101"/>
      <c r="DZ220" s="100"/>
      <c r="EA220" s="101"/>
      <c r="EB220" s="100"/>
      <c r="EC220" s="101"/>
      <c r="ED220" s="100"/>
      <c r="EE220" s="101"/>
      <c r="EF220" s="99"/>
      <c r="EG220" s="100"/>
      <c r="EH220" s="101"/>
      <c r="EI220" s="100"/>
      <c r="EJ220" s="101"/>
      <c r="EK220" s="100"/>
      <c r="EL220" s="101"/>
      <c r="EM220" s="100"/>
      <c r="EN220" s="101"/>
      <c r="EO220" s="99"/>
      <c r="EP220" s="102"/>
      <c r="EQ220" s="101"/>
      <c r="ER220" s="100"/>
      <c r="ES220" s="101"/>
    </row>
    <row r="221" spans="111:149" x14ac:dyDescent="0.35">
      <c r="DG221" s="99"/>
      <c r="DH221" s="100"/>
      <c r="DI221" s="101"/>
      <c r="DJ221" s="100"/>
      <c r="DK221" s="101"/>
      <c r="DL221" s="100"/>
      <c r="DM221" s="101"/>
      <c r="DN221" s="100"/>
      <c r="DO221" s="101"/>
      <c r="DP221" s="99"/>
      <c r="DQ221" s="100"/>
      <c r="DR221" s="101"/>
      <c r="DS221" s="100"/>
      <c r="DT221" s="101"/>
      <c r="DU221" s="100"/>
      <c r="DV221" s="101"/>
      <c r="DW221" s="99"/>
      <c r="DX221" s="100"/>
      <c r="DY221" s="101"/>
      <c r="DZ221" s="100"/>
      <c r="EA221" s="101"/>
      <c r="EB221" s="100"/>
      <c r="EC221" s="101"/>
      <c r="ED221" s="100"/>
      <c r="EE221" s="101"/>
      <c r="EF221" s="99"/>
      <c r="EG221" s="100"/>
      <c r="EH221" s="101"/>
      <c r="EI221" s="100"/>
      <c r="EJ221" s="101"/>
      <c r="EK221" s="100"/>
      <c r="EL221" s="101"/>
      <c r="EM221" s="100"/>
      <c r="EN221" s="101"/>
      <c r="EO221" s="99"/>
      <c r="EP221" s="102"/>
      <c r="EQ221" s="101"/>
      <c r="ER221" s="100"/>
      <c r="ES221" s="101"/>
    </row>
    <row r="222" spans="111:149" x14ac:dyDescent="0.35">
      <c r="DG222" s="99"/>
      <c r="DH222" s="100"/>
      <c r="DI222" s="101"/>
      <c r="DJ222" s="100"/>
      <c r="DK222" s="101"/>
      <c r="DL222" s="100"/>
      <c r="DM222" s="101"/>
      <c r="DN222" s="100"/>
      <c r="DO222" s="101"/>
      <c r="DP222" s="99"/>
      <c r="DQ222" s="100"/>
      <c r="DR222" s="101"/>
      <c r="DS222" s="100"/>
      <c r="DT222" s="101"/>
      <c r="DU222" s="100"/>
      <c r="DV222" s="101"/>
      <c r="DW222" s="99"/>
      <c r="DX222" s="100"/>
      <c r="DY222" s="101"/>
      <c r="DZ222" s="100"/>
      <c r="EA222" s="101"/>
      <c r="EB222" s="100"/>
      <c r="EC222" s="101"/>
      <c r="ED222" s="100"/>
      <c r="EE222" s="101"/>
      <c r="EF222" s="99"/>
      <c r="EG222" s="100"/>
      <c r="EH222" s="101"/>
      <c r="EI222" s="100"/>
      <c r="EJ222" s="101"/>
      <c r="EK222" s="100"/>
      <c r="EL222" s="101"/>
      <c r="EM222" s="100"/>
      <c r="EN222" s="101"/>
      <c r="EO222" s="99"/>
      <c r="EP222" s="102"/>
      <c r="EQ222" s="101"/>
      <c r="ER222" s="100"/>
      <c r="ES222" s="101"/>
    </row>
    <row r="223" spans="111:149" x14ac:dyDescent="0.35">
      <c r="DG223" s="99"/>
      <c r="DH223" s="100"/>
      <c r="DI223" s="101"/>
      <c r="DJ223" s="100"/>
      <c r="DK223" s="101"/>
      <c r="DL223" s="100"/>
      <c r="DM223" s="101"/>
      <c r="DN223" s="100"/>
      <c r="DO223" s="101"/>
      <c r="DP223" s="99"/>
      <c r="DQ223" s="100"/>
      <c r="DR223" s="101"/>
      <c r="DS223" s="100"/>
      <c r="DT223" s="101"/>
      <c r="DU223" s="100"/>
      <c r="DV223" s="101"/>
      <c r="DW223" s="99"/>
      <c r="DX223" s="100"/>
      <c r="DY223" s="101"/>
      <c r="DZ223" s="100"/>
      <c r="EA223" s="101"/>
      <c r="EB223" s="100"/>
      <c r="EC223" s="101"/>
      <c r="ED223" s="100"/>
      <c r="EE223" s="101"/>
      <c r="EF223" s="99"/>
      <c r="EG223" s="100"/>
      <c r="EH223" s="101"/>
      <c r="EI223" s="100"/>
      <c r="EJ223" s="101"/>
      <c r="EK223" s="100"/>
      <c r="EL223" s="101"/>
      <c r="EM223" s="100"/>
      <c r="EN223" s="102"/>
      <c r="EO223" s="99"/>
      <c r="EP223" s="102"/>
      <c r="EQ223" s="101"/>
      <c r="ER223" s="100"/>
      <c r="ES223" s="101"/>
    </row>
    <row r="224" spans="111:149" x14ac:dyDescent="0.35">
      <c r="DG224" s="99"/>
      <c r="DH224" s="100"/>
      <c r="DI224" s="101"/>
      <c r="DJ224" s="100"/>
      <c r="DK224" s="101"/>
      <c r="DL224" s="100"/>
      <c r="DM224" s="101"/>
      <c r="DN224" s="100"/>
      <c r="DO224" s="101"/>
      <c r="DP224" s="99"/>
      <c r="DQ224" s="100"/>
      <c r="DR224" s="101"/>
      <c r="DS224" s="100"/>
      <c r="DT224" s="101"/>
      <c r="DU224" s="100"/>
      <c r="DV224" s="101"/>
      <c r="DW224" s="99"/>
      <c r="DX224" s="100"/>
      <c r="DY224" s="101"/>
      <c r="DZ224" s="100"/>
      <c r="EA224" s="101"/>
      <c r="EB224" s="100"/>
      <c r="EC224" s="101"/>
      <c r="ED224" s="100"/>
      <c r="EE224" s="101"/>
      <c r="EF224" s="99"/>
      <c r="EG224" s="100"/>
      <c r="EH224" s="101"/>
      <c r="EI224" s="100"/>
      <c r="EJ224" s="101"/>
      <c r="EK224" s="100"/>
      <c r="EL224" s="101"/>
      <c r="EM224" s="100"/>
      <c r="EN224" s="102"/>
      <c r="EO224" s="99"/>
      <c r="EP224" s="102"/>
      <c r="EQ224" s="101"/>
      <c r="ER224" s="100"/>
      <c r="ES224" s="101"/>
    </row>
    <row r="225" spans="111:149" x14ac:dyDescent="0.35">
      <c r="DG225" s="99"/>
      <c r="DH225" s="100"/>
      <c r="DI225" s="101"/>
      <c r="DJ225" s="100"/>
      <c r="DK225" s="102"/>
      <c r="DL225" s="100"/>
      <c r="DM225" s="101"/>
      <c r="DN225" s="100"/>
      <c r="DO225" s="101"/>
      <c r="DP225" s="99"/>
      <c r="DQ225" s="100"/>
      <c r="DR225" s="101"/>
      <c r="DS225" s="100"/>
      <c r="DT225" s="101"/>
      <c r="DU225" s="100"/>
      <c r="DV225" s="101"/>
      <c r="DW225" s="99"/>
      <c r="DX225" s="100"/>
      <c r="DY225" s="101"/>
      <c r="DZ225" s="100"/>
      <c r="EA225" s="101"/>
      <c r="EB225" s="100"/>
      <c r="EC225" s="101"/>
      <c r="ED225" s="100"/>
      <c r="EE225" s="101"/>
      <c r="EF225" s="99"/>
      <c r="EG225" s="100"/>
      <c r="EH225" s="101"/>
      <c r="EI225" s="100"/>
      <c r="EJ225" s="101"/>
      <c r="EK225" s="100"/>
      <c r="EL225" s="101"/>
      <c r="EM225" s="100"/>
      <c r="EN225" s="102"/>
      <c r="EO225" s="99"/>
      <c r="EP225" s="102"/>
      <c r="EQ225" s="101"/>
      <c r="ER225" s="100"/>
      <c r="ES225" s="101"/>
    </row>
    <row r="226" spans="111:149" x14ac:dyDescent="0.35">
      <c r="DG226" s="99"/>
      <c r="DH226" s="100"/>
      <c r="DI226" s="101"/>
      <c r="DJ226" s="100"/>
      <c r="DK226" s="101"/>
      <c r="DL226" s="100"/>
      <c r="DM226" s="101"/>
      <c r="DN226" s="100"/>
      <c r="DO226" s="101"/>
      <c r="DP226" s="99"/>
      <c r="DQ226" s="100"/>
      <c r="DR226" s="101"/>
      <c r="DS226" s="100"/>
      <c r="DT226" s="101"/>
      <c r="DU226" s="100"/>
      <c r="DV226" s="101"/>
      <c r="DW226" s="99"/>
      <c r="DX226" s="100"/>
      <c r="DY226" s="101"/>
      <c r="DZ226" s="100"/>
      <c r="EA226" s="101"/>
      <c r="EB226" s="100"/>
      <c r="EC226" s="101"/>
      <c r="ED226" s="100"/>
      <c r="EE226" s="102"/>
      <c r="EF226" s="99"/>
      <c r="EG226" s="100"/>
      <c r="EH226" s="101"/>
      <c r="EI226" s="100"/>
      <c r="EJ226" s="101"/>
      <c r="EK226" s="100"/>
      <c r="EL226" s="101"/>
      <c r="EM226" s="100"/>
      <c r="EN226" s="101"/>
      <c r="EO226" s="99"/>
      <c r="EP226" s="102"/>
      <c r="EQ226" s="101"/>
      <c r="ER226" s="100"/>
      <c r="ES226" s="101"/>
    </row>
    <row r="227" spans="111:149" x14ac:dyDescent="0.35">
      <c r="DG227" s="99"/>
      <c r="DH227" s="100"/>
      <c r="DI227" s="101"/>
      <c r="DJ227" s="100"/>
      <c r="DK227" s="101"/>
      <c r="DL227" s="100"/>
      <c r="DM227" s="101"/>
      <c r="DN227" s="100"/>
      <c r="DO227" s="101"/>
      <c r="DP227" s="99"/>
      <c r="DQ227" s="100"/>
      <c r="DR227" s="101"/>
      <c r="DS227" s="100"/>
      <c r="DT227" s="101"/>
      <c r="DU227" s="100"/>
      <c r="DV227" s="101"/>
      <c r="DW227" s="99"/>
      <c r="DX227" s="100"/>
      <c r="DY227" s="101"/>
      <c r="DZ227" s="100"/>
      <c r="EA227" s="101"/>
      <c r="EB227" s="100"/>
      <c r="EC227" s="101"/>
      <c r="ED227" s="100"/>
      <c r="EE227" s="102"/>
      <c r="EF227" s="99"/>
      <c r="EG227" s="100"/>
      <c r="EH227" s="101"/>
      <c r="EI227" s="100"/>
      <c r="EJ227" s="101"/>
      <c r="EK227" s="100"/>
      <c r="EL227" s="101"/>
      <c r="EM227" s="100"/>
      <c r="EN227" s="101"/>
      <c r="EO227" s="99"/>
      <c r="EP227" s="102"/>
      <c r="EQ227" s="101"/>
      <c r="ER227" s="100"/>
      <c r="ES227" s="101"/>
    </row>
    <row r="228" spans="111:149" x14ac:dyDescent="0.35">
      <c r="DG228" s="99"/>
      <c r="DH228" s="100"/>
      <c r="DI228" s="101"/>
      <c r="DJ228" s="100"/>
      <c r="DK228" s="101"/>
      <c r="DL228" s="100"/>
      <c r="DM228" s="101"/>
      <c r="DN228" s="100"/>
      <c r="DO228" s="101"/>
      <c r="DP228" s="99"/>
      <c r="DQ228" s="100"/>
      <c r="DR228" s="101"/>
      <c r="DS228" s="100"/>
      <c r="DT228" s="101"/>
      <c r="DU228" s="100"/>
      <c r="DV228" s="101"/>
      <c r="DW228" s="99"/>
      <c r="DX228" s="100"/>
      <c r="DY228" s="101"/>
      <c r="DZ228" s="100"/>
      <c r="EA228" s="101"/>
      <c r="EB228" s="100"/>
      <c r="EC228" s="101"/>
      <c r="ED228" s="100"/>
      <c r="EE228" s="102"/>
      <c r="EF228" s="99"/>
      <c r="EG228" s="100"/>
      <c r="EH228" s="101"/>
      <c r="EI228" s="100"/>
      <c r="EJ228" s="101"/>
      <c r="EK228" s="100"/>
      <c r="EL228" s="101"/>
      <c r="EM228" s="100"/>
      <c r="EN228" s="101"/>
      <c r="EO228" s="99"/>
      <c r="EP228" s="102"/>
      <c r="EQ228" s="101"/>
      <c r="ER228" s="100"/>
      <c r="ES228" s="101"/>
    </row>
    <row r="229" spans="111:149" x14ac:dyDescent="0.35">
      <c r="DG229" s="99"/>
      <c r="DH229" s="100"/>
      <c r="DI229" s="101"/>
      <c r="DJ229" s="100"/>
      <c r="DK229" s="101"/>
      <c r="DL229" s="100"/>
      <c r="DM229" s="101"/>
      <c r="DN229" s="100"/>
      <c r="DO229" s="101"/>
      <c r="DP229" s="99"/>
      <c r="DQ229" s="100"/>
      <c r="DR229" s="101"/>
      <c r="DS229" s="100"/>
      <c r="DT229" s="101"/>
      <c r="DU229" s="100"/>
      <c r="DV229" s="101"/>
      <c r="DW229" s="99"/>
      <c r="DX229" s="100"/>
      <c r="DY229" s="101"/>
      <c r="DZ229" s="100"/>
      <c r="EA229" s="101"/>
      <c r="EB229" s="100"/>
      <c r="EC229" s="101"/>
      <c r="ED229" s="100"/>
      <c r="EE229" s="101"/>
      <c r="EF229" s="99"/>
      <c r="EG229" s="100"/>
      <c r="EH229" s="101"/>
      <c r="EI229" s="100"/>
      <c r="EJ229" s="101"/>
      <c r="EK229" s="100"/>
      <c r="EL229" s="101"/>
      <c r="EM229" s="100"/>
      <c r="EN229" s="101"/>
      <c r="EO229" s="99"/>
      <c r="EP229" s="102"/>
      <c r="EQ229" s="101"/>
      <c r="ER229" s="100"/>
      <c r="ES229" s="101"/>
    </row>
    <row r="230" spans="111:149" x14ac:dyDescent="0.35">
      <c r="DG230" s="99"/>
      <c r="DH230" s="100"/>
      <c r="DI230" s="101"/>
      <c r="DJ230" s="100"/>
      <c r="DK230" s="101"/>
      <c r="DL230" s="100"/>
      <c r="DM230" s="101"/>
      <c r="DN230" s="100"/>
      <c r="DO230" s="101"/>
      <c r="DP230" s="99"/>
      <c r="DQ230" s="100"/>
      <c r="DR230" s="101"/>
      <c r="DS230" s="100"/>
      <c r="DT230" s="101"/>
      <c r="DU230" s="100"/>
      <c r="DV230" s="101"/>
      <c r="DW230" s="99"/>
      <c r="DX230" s="100"/>
      <c r="DY230" s="101"/>
      <c r="DZ230" s="100"/>
      <c r="EA230" s="101"/>
      <c r="EB230" s="100"/>
      <c r="EC230" s="101"/>
      <c r="ED230" s="100"/>
      <c r="EE230" s="101"/>
      <c r="EF230" s="99"/>
      <c r="EG230" s="100"/>
      <c r="EH230" s="101"/>
      <c r="EI230" s="100"/>
      <c r="EJ230" s="101"/>
      <c r="EK230" s="100"/>
      <c r="EL230" s="101"/>
      <c r="EM230" s="100"/>
      <c r="EN230" s="101"/>
      <c r="EO230" s="99"/>
      <c r="EP230" s="102"/>
      <c r="EQ230" s="101"/>
      <c r="ER230" s="100"/>
      <c r="ES230" s="101"/>
    </row>
    <row r="231" spans="111:149" x14ac:dyDescent="0.35">
      <c r="DG231" s="99"/>
      <c r="DH231" s="100"/>
      <c r="DI231" s="101"/>
      <c r="DJ231" s="100"/>
      <c r="DK231" s="101"/>
      <c r="DL231" s="100"/>
      <c r="DM231" s="101"/>
      <c r="DN231" s="100"/>
      <c r="DO231" s="101"/>
      <c r="DP231" s="99"/>
      <c r="DQ231" s="100"/>
      <c r="DR231" s="101"/>
      <c r="DS231" s="100"/>
      <c r="DT231" s="101"/>
      <c r="DU231" s="100"/>
      <c r="DV231" s="101"/>
      <c r="DW231" s="99"/>
      <c r="DX231" s="100"/>
      <c r="DY231" s="101"/>
      <c r="DZ231" s="100"/>
      <c r="EA231" s="101"/>
      <c r="EB231" s="100"/>
      <c r="EC231" s="101"/>
      <c r="ED231" s="100"/>
      <c r="EE231" s="101"/>
      <c r="EF231" s="99"/>
      <c r="EG231" s="100"/>
      <c r="EH231" s="101"/>
      <c r="EI231" s="100"/>
      <c r="EJ231" s="101"/>
      <c r="EK231" s="100"/>
      <c r="EL231" s="101"/>
      <c r="EM231" s="100"/>
      <c r="EN231" s="101"/>
      <c r="EO231" s="99"/>
      <c r="EP231" s="102"/>
      <c r="EQ231" s="101"/>
      <c r="ER231" s="100"/>
      <c r="ES231" s="101"/>
    </row>
    <row r="232" spans="111:149" x14ac:dyDescent="0.35">
      <c r="DG232" s="99"/>
      <c r="DH232" s="100"/>
      <c r="DI232" s="101"/>
      <c r="DJ232" s="100"/>
      <c r="DK232" s="101"/>
      <c r="DL232" s="100"/>
      <c r="DM232" s="101"/>
      <c r="DN232" s="100"/>
      <c r="DO232" s="101"/>
      <c r="DP232" s="99"/>
      <c r="DQ232" s="100"/>
      <c r="DR232" s="101"/>
      <c r="DS232" s="100"/>
      <c r="DT232" s="101"/>
      <c r="DU232" s="100"/>
      <c r="DV232" s="101"/>
      <c r="DW232" s="99"/>
      <c r="DX232" s="100"/>
      <c r="DY232" s="101"/>
      <c r="DZ232" s="100"/>
      <c r="EA232" s="101"/>
      <c r="EB232" s="100"/>
      <c r="EC232" s="101"/>
      <c r="ED232" s="100"/>
      <c r="EE232" s="101"/>
      <c r="EF232" s="99"/>
      <c r="EG232" s="100"/>
      <c r="EH232" s="101"/>
      <c r="EI232" s="100"/>
      <c r="EJ232" s="101"/>
      <c r="EK232" s="100"/>
      <c r="EL232" s="101"/>
      <c r="EM232" s="100"/>
      <c r="EN232" s="101"/>
      <c r="EO232" s="99"/>
      <c r="EP232" s="102"/>
      <c r="EQ232" s="101"/>
      <c r="ER232" s="100"/>
      <c r="ES232" s="102"/>
    </row>
    <row r="233" spans="111:149" x14ac:dyDescent="0.35">
      <c r="DG233" s="99"/>
      <c r="DH233" s="100"/>
      <c r="DI233" s="101"/>
      <c r="DJ233" s="100"/>
      <c r="DK233" s="101"/>
      <c r="DL233" s="100"/>
      <c r="DM233" s="101"/>
      <c r="DN233" s="100"/>
      <c r="DO233" s="101"/>
      <c r="DP233" s="99"/>
      <c r="DQ233" s="100"/>
      <c r="DR233" s="101"/>
      <c r="DS233" s="100"/>
      <c r="DT233" s="101"/>
      <c r="DU233" s="100"/>
      <c r="DV233" s="101"/>
      <c r="DW233" s="99"/>
      <c r="DX233" s="100"/>
      <c r="DY233" s="101"/>
      <c r="DZ233" s="100"/>
      <c r="EA233" s="101"/>
      <c r="EB233" s="100"/>
      <c r="EC233" s="101"/>
      <c r="ED233" s="100"/>
      <c r="EE233" s="101"/>
      <c r="EF233" s="99"/>
      <c r="EG233" s="100"/>
      <c r="EH233" s="101"/>
      <c r="EI233" s="100"/>
      <c r="EJ233" s="101"/>
      <c r="EK233" s="100"/>
      <c r="EL233" s="101"/>
      <c r="EM233" s="100"/>
      <c r="EN233" s="101"/>
      <c r="EO233" s="99"/>
      <c r="EP233" s="102"/>
      <c r="EQ233" s="101"/>
      <c r="ER233" s="100"/>
      <c r="ES233" s="101"/>
    </row>
    <row r="234" spans="111:149" x14ac:dyDescent="0.35">
      <c r="DG234" s="99"/>
      <c r="DH234" s="100"/>
      <c r="DI234" s="101"/>
      <c r="DJ234" s="100"/>
      <c r="DK234" s="101"/>
      <c r="DL234" s="100"/>
      <c r="DM234" s="101"/>
      <c r="DN234" s="100"/>
      <c r="DO234" s="101"/>
      <c r="DP234" s="99"/>
      <c r="DQ234" s="100"/>
      <c r="DR234" s="101"/>
      <c r="DS234" s="100"/>
      <c r="DT234" s="101"/>
      <c r="DU234" s="100"/>
      <c r="DV234" s="101"/>
      <c r="DW234" s="99"/>
      <c r="DX234" s="100"/>
      <c r="DY234" s="101"/>
      <c r="DZ234" s="100"/>
      <c r="EA234" s="101"/>
      <c r="EB234" s="100"/>
      <c r="EC234" s="101"/>
      <c r="ED234" s="100"/>
      <c r="EE234" s="101"/>
      <c r="EF234" s="99"/>
      <c r="EG234" s="100"/>
      <c r="EH234" s="101"/>
      <c r="EI234" s="100"/>
      <c r="EJ234" s="101"/>
      <c r="EK234" s="100"/>
      <c r="EL234" s="101"/>
      <c r="EM234" s="100"/>
      <c r="EN234" s="101"/>
      <c r="EO234" s="99"/>
      <c r="EP234" s="102"/>
      <c r="EQ234" s="101"/>
      <c r="ER234" s="100"/>
      <c r="ES234" s="101"/>
    </row>
    <row r="235" spans="111:149" x14ac:dyDescent="0.35">
      <c r="DG235" s="99"/>
      <c r="DH235" s="100"/>
      <c r="DI235" s="101"/>
      <c r="DJ235" s="100"/>
      <c r="DK235" s="101"/>
      <c r="DL235" s="100"/>
      <c r="DM235" s="101"/>
      <c r="DN235" s="100"/>
      <c r="DO235" s="101"/>
      <c r="DP235" s="99"/>
      <c r="DQ235" s="100"/>
      <c r="DR235" s="101"/>
      <c r="DS235" s="100"/>
      <c r="DT235" s="101"/>
      <c r="DU235" s="100"/>
      <c r="DV235" s="101"/>
      <c r="DW235" s="99"/>
      <c r="DX235" s="100"/>
      <c r="DY235" s="101"/>
      <c r="DZ235" s="100"/>
      <c r="EA235" s="101"/>
      <c r="EB235" s="100"/>
      <c r="EC235" s="101"/>
      <c r="ED235" s="100"/>
      <c r="EE235" s="101"/>
      <c r="EF235" s="99"/>
      <c r="EG235" s="100"/>
      <c r="EH235" s="101"/>
      <c r="EI235" s="100"/>
      <c r="EJ235" s="101"/>
      <c r="EK235" s="100"/>
      <c r="EL235" s="101"/>
      <c r="EM235" s="100"/>
      <c r="EN235" s="101"/>
      <c r="EO235" s="99"/>
      <c r="EP235" s="102"/>
      <c r="EQ235" s="101"/>
      <c r="ER235" s="100"/>
      <c r="ES235" s="101"/>
    </row>
    <row r="236" spans="111:149" x14ac:dyDescent="0.35">
      <c r="DG236" s="99"/>
      <c r="DH236" s="100"/>
      <c r="DI236" s="101"/>
      <c r="DJ236" s="100"/>
      <c r="DK236" s="101"/>
      <c r="DL236" s="100"/>
      <c r="DM236" s="101"/>
      <c r="DN236" s="100"/>
      <c r="DO236" s="101"/>
      <c r="DP236" s="99"/>
      <c r="DQ236" s="100"/>
      <c r="DR236" s="101"/>
      <c r="DS236" s="100"/>
      <c r="DT236" s="101"/>
      <c r="DU236" s="100"/>
      <c r="DV236" s="101"/>
      <c r="DW236" s="99"/>
      <c r="DX236" s="100"/>
      <c r="DY236" s="101"/>
      <c r="DZ236" s="100"/>
      <c r="EA236" s="101"/>
      <c r="EB236" s="100"/>
      <c r="EC236" s="101"/>
      <c r="ED236" s="100"/>
      <c r="EE236" s="101"/>
      <c r="EF236" s="99"/>
      <c r="EG236" s="100"/>
      <c r="EH236" s="101"/>
      <c r="EI236" s="100"/>
      <c r="EJ236" s="101"/>
      <c r="EK236" s="100"/>
      <c r="EL236" s="101"/>
      <c r="EM236" s="100"/>
      <c r="EN236" s="102"/>
      <c r="EO236" s="99"/>
      <c r="EP236" s="102"/>
      <c r="EQ236" s="101"/>
      <c r="ER236" s="100"/>
      <c r="ES236" s="101"/>
    </row>
    <row r="237" spans="111:149" x14ac:dyDescent="0.35">
      <c r="DG237" s="99"/>
      <c r="DH237" s="100"/>
      <c r="DI237" s="101"/>
      <c r="DJ237" s="100"/>
      <c r="DK237" s="101"/>
      <c r="DL237" s="100"/>
      <c r="DM237" s="101"/>
      <c r="DN237" s="100"/>
      <c r="DO237" s="101"/>
      <c r="DP237" s="99"/>
      <c r="DQ237" s="100"/>
      <c r="DR237" s="101"/>
      <c r="DS237" s="100"/>
      <c r="DT237" s="101"/>
      <c r="DU237" s="100"/>
      <c r="DV237" s="101"/>
      <c r="DW237" s="99"/>
      <c r="DX237" s="100"/>
      <c r="DY237" s="101"/>
      <c r="DZ237" s="100"/>
      <c r="EA237" s="101"/>
      <c r="EB237" s="100"/>
      <c r="EC237" s="101"/>
      <c r="ED237" s="100"/>
      <c r="EE237" s="101"/>
      <c r="EF237" s="99"/>
      <c r="EG237" s="100"/>
      <c r="EH237" s="101"/>
      <c r="EI237" s="100"/>
      <c r="EJ237" s="101"/>
      <c r="EK237" s="100"/>
      <c r="EL237" s="101"/>
      <c r="EM237" s="100"/>
      <c r="EN237" s="102"/>
      <c r="EO237" s="99"/>
      <c r="EP237" s="102"/>
      <c r="EQ237" s="101"/>
      <c r="ER237" s="100"/>
      <c r="ES237" s="101"/>
    </row>
    <row r="238" spans="111:149" x14ac:dyDescent="0.35">
      <c r="DG238" s="99"/>
      <c r="DH238" s="100"/>
      <c r="DI238" s="101"/>
      <c r="DJ238" s="100"/>
      <c r="DK238" s="101"/>
      <c r="DL238" s="100"/>
      <c r="DM238" s="101"/>
      <c r="DN238" s="100"/>
      <c r="DO238" s="101"/>
      <c r="DP238" s="99"/>
      <c r="DQ238" s="100"/>
      <c r="DR238" s="101"/>
      <c r="DS238" s="100"/>
      <c r="DT238" s="101"/>
      <c r="DU238" s="100"/>
      <c r="DV238" s="101"/>
      <c r="DW238" s="99"/>
      <c r="DX238" s="100"/>
      <c r="DY238" s="101"/>
      <c r="DZ238" s="100"/>
      <c r="EA238" s="101"/>
      <c r="EB238" s="100"/>
      <c r="EC238" s="101"/>
      <c r="ED238" s="100"/>
      <c r="EE238" s="101"/>
      <c r="EF238" s="99"/>
      <c r="EG238" s="100"/>
      <c r="EH238" s="101"/>
      <c r="EI238" s="100"/>
      <c r="EJ238" s="101"/>
      <c r="EK238" s="100"/>
      <c r="EL238" s="101"/>
      <c r="EM238" s="100"/>
      <c r="EN238" s="101"/>
      <c r="EO238" s="99"/>
      <c r="EP238" s="102"/>
      <c r="EQ238" s="101"/>
      <c r="ER238" s="100"/>
      <c r="ES238" s="101"/>
    </row>
    <row r="239" spans="111:149" x14ac:dyDescent="0.35">
      <c r="DG239" s="99"/>
      <c r="DH239" s="100"/>
      <c r="DI239" s="101"/>
      <c r="DJ239" s="100"/>
      <c r="DK239" s="101"/>
      <c r="DL239" s="100"/>
      <c r="DM239" s="101"/>
      <c r="DN239" s="100"/>
      <c r="DO239" s="101"/>
      <c r="DP239" s="99"/>
      <c r="DQ239" s="100"/>
      <c r="DR239" s="101"/>
      <c r="DS239" s="100"/>
      <c r="DT239" s="101"/>
      <c r="DU239" s="100"/>
      <c r="DV239" s="101"/>
      <c r="DW239" s="99"/>
      <c r="DX239" s="100"/>
      <c r="DY239" s="101"/>
      <c r="DZ239" s="100"/>
      <c r="EA239" s="101"/>
      <c r="EB239" s="100"/>
      <c r="EC239" s="101"/>
      <c r="ED239" s="100"/>
      <c r="EE239" s="102"/>
      <c r="EF239" s="99"/>
      <c r="EG239" s="100"/>
      <c r="EH239" s="101"/>
      <c r="EI239" s="100"/>
      <c r="EJ239" s="101"/>
      <c r="EK239" s="100"/>
      <c r="EL239" s="101"/>
      <c r="EM239" s="100"/>
      <c r="EN239" s="102"/>
      <c r="EO239" s="99"/>
      <c r="EP239" s="102"/>
      <c r="EQ239" s="101"/>
      <c r="ER239" s="100"/>
      <c r="ES239" s="101"/>
    </row>
    <row r="240" spans="111:149" x14ac:dyDescent="0.35">
      <c r="DG240" s="99"/>
      <c r="DH240" s="100"/>
      <c r="DI240" s="101"/>
      <c r="DJ240" s="100"/>
      <c r="DK240" s="101"/>
      <c r="DL240" s="100"/>
      <c r="DM240" s="101"/>
      <c r="DN240" s="100"/>
      <c r="DO240" s="101"/>
      <c r="DP240" s="99"/>
      <c r="DQ240" s="100"/>
      <c r="DR240" s="101"/>
      <c r="DS240" s="100"/>
      <c r="DT240" s="101"/>
      <c r="DU240" s="100"/>
      <c r="DV240" s="101"/>
      <c r="DW240" s="99"/>
      <c r="DX240" s="100"/>
      <c r="DY240" s="101"/>
      <c r="DZ240" s="100"/>
      <c r="EA240" s="101"/>
      <c r="EB240" s="100"/>
      <c r="EC240" s="101"/>
      <c r="ED240" s="100"/>
      <c r="EE240" s="102"/>
      <c r="EF240" s="99"/>
      <c r="EG240" s="100"/>
      <c r="EH240" s="101"/>
      <c r="EI240" s="100"/>
      <c r="EJ240" s="101"/>
      <c r="EK240" s="100"/>
      <c r="EL240" s="101"/>
      <c r="EM240" s="100"/>
      <c r="EN240" s="102"/>
      <c r="EO240" s="99"/>
      <c r="EP240" s="102"/>
      <c r="EQ240" s="101"/>
      <c r="ER240" s="100"/>
      <c r="ES240" s="101"/>
    </row>
    <row r="241" spans="111:149" x14ac:dyDescent="0.35">
      <c r="DG241" s="99"/>
      <c r="DH241" s="100"/>
      <c r="DI241" s="101"/>
      <c r="DJ241" s="100"/>
      <c r="DK241" s="101"/>
      <c r="DL241" s="100"/>
      <c r="DM241" s="101"/>
      <c r="DN241" s="100"/>
      <c r="DO241" s="101"/>
      <c r="DP241" s="99"/>
      <c r="DQ241" s="100"/>
      <c r="DR241" s="101"/>
      <c r="DS241" s="100"/>
      <c r="DT241" s="101"/>
      <c r="DU241" s="100"/>
      <c r="DV241" s="101"/>
      <c r="DW241" s="99"/>
      <c r="DX241" s="100"/>
      <c r="DY241" s="101"/>
      <c r="DZ241" s="100"/>
      <c r="EA241" s="101"/>
      <c r="EB241" s="100"/>
      <c r="EC241" s="101"/>
      <c r="ED241" s="100"/>
      <c r="EE241" s="101"/>
      <c r="EF241" s="99"/>
      <c r="EG241" s="100"/>
      <c r="EH241" s="101"/>
      <c r="EI241" s="100"/>
      <c r="EJ241" s="101"/>
      <c r="EK241" s="100"/>
      <c r="EL241" s="101"/>
      <c r="EM241" s="100"/>
      <c r="EN241" s="101"/>
      <c r="EO241" s="99"/>
      <c r="EP241" s="102"/>
      <c r="EQ241" s="101"/>
      <c r="ER241" s="100"/>
      <c r="ES241" s="101"/>
    </row>
    <row r="242" spans="111:149" x14ac:dyDescent="0.35">
      <c r="DG242" s="99"/>
      <c r="DH242" s="100"/>
      <c r="DI242" s="101"/>
      <c r="DJ242" s="100"/>
      <c r="DK242" s="101"/>
      <c r="DL242" s="100"/>
      <c r="DM242" s="101"/>
      <c r="DN242" s="100"/>
      <c r="DO242" s="101"/>
      <c r="DP242" s="99"/>
      <c r="DQ242" s="100"/>
      <c r="DR242" s="101"/>
      <c r="DS242" s="100"/>
      <c r="DT242" s="101"/>
      <c r="DU242" s="100"/>
      <c r="DV242" s="101"/>
      <c r="DW242" s="99"/>
      <c r="DX242" s="100"/>
      <c r="DY242" s="101"/>
      <c r="DZ242" s="100"/>
      <c r="EA242" s="101"/>
      <c r="EB242" s="100"/>
      <c r="EC242" s="101"/>
      <c r="ED242" s="100"/>
      <c r="EE242" s="102"/>
      <c r="EF242" s="99"/>
      <c r="EG242" s="100"/>
      <c r="EH242" s="101"/>
      <c r="EI242" s="100"/>
      <c r="EJ242" s="101"/>
      <c r="EK242" s="100"/>
      <c r="EL242" s="101"/>
      <c r="EM242" s="100"/>
      <c r="EN242" s="101"/>
      <c r="EO242" s="99"/>
      <c r="EP242" s="102"/>
      <c r="EQ242" s="101"/>
      <c r="ER242" s="100"/>
      <c r="ES242" s="101"/>
    </row>
    <row r="243" spans="111:149" x14ac:dyDescent="0.35">
      <c r="DG243" s="99"/>
      <c r="DH243" s="100"/>
      <c r="DI243" s="101"/>
      <c r="DJ243" s="100"/>
      <c r="DK243" s="101"/>
      <c r="DL243" s="100"/>
      <c r="DM243" s="101"/>
      <c r="DN243" s="100"/>
      <c r="DO243" s="101"/>
      <c r="DP243" s="99"/>
      <c r="DQ243" s="100"/>
      <c r="DR243" s="101"/>
      <c r="DS243" s="100"/>
      <c r="DT243" s="101"/>
      <c r="DU243" s="100"/>
      <c r="DV243" s="101"/>
      <c r="DW243" s="99"/>
      <c r="DX243" s="100"/>
      <c r="DY243" s="101"/>
      <c r="DZ243" s="100"/>
      <c r="EA243" s="101"/>
      <c r="EB243" s="100"/>
      <c r="EC243" s="101"/>
      <c r="ED243" s="100"/>
      <c r="EE243" s="102"/>
      <c r="EF243" s="99"/>
      <c r="EG243" s="100"/>
      <c r="EH243" s="101"/>
      <c r="EI243" s="100"/>
      <c r="EJ243" s="101"/>
      <c r="EK243" s="100"/>
      <c r="EL243" s="101"/>
      <c r="EM243" s="100"/>
      <c r="EN243" s="101"/>
      <c r="EO243" s="99"/>
      <c r="EP243" s="102"/>
      <c r="EQ243" s="101"/>
      <c r="ER243" s="100"/>
      <c r="ES243" s="101"/>
    </row>
    <row r="244" spans="111:149" x14ac:dyDescent="0.35">
      <c r="DG244" s="99"/>
      <c r="DH244" s="100"/>
      <c r="DI244" s="101"/>
      <c r="DJ244" s="100"/>
      <c r="DK244" s="101"/>
      <c r="DL244" s="100"/>
      <c r="DM244" s="101"/>
      <c r="DN244" s="100"/>
      <c r="DO244" s="101"/>
      <c r="DP244" s="99"/>
      <c r="DQ244" s="100"/>
      <c r="DR244" s="101"/>
      <c r="DS244" s="100"/>
      <c r="DT244" s="101"/>
      <c r="DU244" s="100"/>
      <c r="DV244" s="101"/>
      <c r="DW244" s="99"/>
      <c r="DX244" s="100"/>
      <c r="DY244" s="101"/>
      <c r="DZ244" s="100"/>
      <c r="EA244" s="101"/>
      <c r="EB244" s="100"/>
      <c r="EC244" s="101"/>
      <c r="ED244" s="100"/>
      <c r="EE244" s="101"/>
      <c r="EF244" s="99"/>
      <c r="EG244" s="100"/>
      <c r="EH244" s="101"/>
      <c r="EI244" s="100"/>
      <c r="EJ244" s="101"/>
      <c r="EK244" s="100"/>
      <c r="EL244" s="101"/>
      <c r="EM244" s="100"/>
      <c r="EN244" s="102"/>
      <c r="EO244" s="99"/>
      <c r="EP244" s="102"/>
      <c r="EQ244" s="101"/>
      <c r="ER244" s="100"/>
      <c r="ES244" s="101"/>
    </row>
    <row r="245" spans="111:149" x14ac:dyDescent="0.35">
      <c r="DG245" s="99"/>
      <c r="DH245" s="100"/>
      <c r="DI245" s="101"/>
      <c r="DJ245" s="100"/>
      <c r="DK245" s="101"/>
      <c r="DL245" s="100"/>
      <c r="DM245" s="101"/>
      <c r="DN245" s="100"/>
      <c r="DO245" s="101"/>
      <c r="DP245" s="99"/>
      <c r="DQ245" s="100"/>
      <c r="DR245" s="101"/>
      <c r="DS245" s="100"/>
      <c r="DT245" s="101"/>
      <c r="DU245" s="100"/>
      <c r="DV245" s="101"/>
      <c r="DW245" s="99"/>
      <c r="DX245" s="100"/>
      <c r="DY245" s="101"/>
      <c r="DZ245" s="100"/>
      <c r="EA245" s="101"/>
      <c r="EB245" s="100"/>
      <c r="EC245" s="101"/>
      <c r="ED245" s="100"/>
      <c r="EE245" s="101"/>
      <c r="EF245" s="99"/>
      <c r="EG245" s="100"/>
      <c r="EH245" s="101"/>
      <c r="EI245" s="100"/>
      <c r="EJ245" s="101"/>
      <c r="EK245" s="100"/>
      <c r="EL245" s="101"/>
      <c r="EM245" s="100"/>
      <c r="EN245" s="101"/>
      <c r="EO245" s="99"/>
      <c r="EP245" s="102"/>
      <c r="EQ245" s="101"/>
      <c r="ER245" s="100"/>
      <c r="ES245" s="101"/>
    </row>
    <row r="246" spans="111:149" x14ac:dyDescent="0.35">
      <c r="DG246" s="99"/>
      <c r="DH246" s="100"/>
      <c r="DI246" s="101"/>
      <c r="DJ246" s="100"/>
      <c r="DK246" s="101"/>
      <c r="DL246" s="100"/>
      <c r="DM246" s="101"/>
      <c r="DN246" s="100"/>
      <c r="DO246" s="101"/>
      <c r="DP246" s="99"/>
      <c r="DQ246" s="100"/>
      <c r="DR246" s="101"/>
      <c r="DS246" s="100"/>
      <c r="DT246" s="101"/>
      <c r="DU246" s="100"/>
      <c r="DV246" s="101"/>
      <c r="DW246" s="99"/>
      <c r="DX246" s="100"/>
      <c r="DY246" s="101"/>
      <c r="DZ246" s="100"/>
      <c r="EA246" s="101"/>
      <c r="EB246" s="100"/>
      <c r="EC246" s="101"/>
      <c r="ED246" s="100"/>
      <c r="EE246" s="101"/>
      <c r="EF246" s="99"/>
      <c r="EG246" s="100"/>
      <c r="EH246" s="101"/>
      <c r="EI246" s="100"/>
      <c r="EJ246" s="101"/>
      <c r="EK246" s="100"/>
      <c r="EL246" s="101"/>
      <c r="EM246" s="100"/>
      <c r="EN246" s="102"/>
      <c r="EO246" s="99"/>
      <c r="EP246" s="102"/>
      <c r="EQ246" s="101"/>
      <c r="ER246" s="100"/>
      <c r="ES246" s="101"/>
    </row>
    <row r="247" spans="111:149" x14ac:dyDescent="0.35">
      <c r="DG247" s="99"/>
      <c r="DH247" s="100"/>
      <c r="DI247" s="101"/>
      <c r="DJ247" s="100"/>
      <c r="DK247" s="101"/>
      <c r="DL247" s="100"/>
      <c r="DM247" s="101"/>
      <c r="DN247" s="100"/>
      <c r="DO247" s="101"/>
      <c r="DP247" s="99"/>
      <c r="DQ247" s="100"/>
      <c r="DR247" s="101"/>
      <c r="DS247" s="100"/>
      <c r="DT247" s="101"/>
      <c r="DU247" s="100"/>
      <c r="DV247" s="101"/>
      <c r="DW247" s="99"/>
      <c r="DX247" s="100"/>
      <c r="DY247" s="101"/>
      <c r="DZ247" s="100"/>
      <c r="EA247" s="101"/>
      <c r="EB247" s="100"/>
      <c r="EC247" s="101"/>
      <c r="ED247" s="100"/>
      <c r="EE247" s="102"/>
      <c r="EF247" s="99"/>
      <c r="EG247" s="100"/>
      <c r="EH247" s="101"/>
      <c r="EI247" s="100"/>
      <c r="EJ247" s="101"/>
      <c r="EK247" s="100"/>
      <c r="EL247" s="101"/>
      <c r="EM247" s="100"/>
      <c r="EN247" s="101"/>
      <c r="EO247" s="99"/>
      <c r="EP247" s="102"/>
      <c r="EQ247" s="101"/>
      <c r="ER247" s="100"/>
      <c r="ES247" s="101"/>
    </row>
    <row r="248" spans="111:149" x14ac:dyDescent="0.35">
      <c r="DG248" s="99"/>
      <c r="DH248" s="100"/>
      <c r="DI248" s="101"/>
      <c r="DJ248" s="100"/>
      <c r="DK248" s="101"/>
      <c r="DL248" s="100"/>
      <c r="DM248" s="101"/>
      <c r="DN248" s="100"/>
      <c r="DO248" s="101"/>
      <c r="DP248" s="99"/>
      <c r="DQ248" s="100"/>
      <c r="DR248" s="101"/>
      <c r="DS248" s="100"/>
      <c r="DT248" s="101"/>
      <c r="DU248" s="100"/>
      <c r="DV248" s="101"/>
      <c r="DW248" s="99"/>
      <c r="DX248" s="100"/>
      <c r="DY248" s="101"/>
      <c r="DZ248" s="100"/>
      <c r="EA248" s="101"/>
      <c r="EB248" s="100"/>
      <c r="EC248" s="101"/>
      <c r="ED248" s="100"/>
      <c r="EE248" s="101"/>
      <c r="EF248" s="99"/>
      <c r="EG248" s="100"/>
      <c r="EH248" s="101"/>
      <c r="EI248" s="100"/>
      <c r="EJ248" s="101"/>
      <c r="EK248" s="100"/>
      <c r="EL248" s="101"/>
      <c r="EM248" s="100"/>
      <c r="EN248" s="101"/>
      <c r="EO248" s="99"/>
      <c r="EP248" s="102"/>
      <c r="EQ248" s="101"/>
      <c r="ER248" s="100"/>
      <c r="ES248" s="101"/>
    </row>
    <row r="249" spans="111:149" x14ac:dyDescent="0.35">
      <c r="DG249" s="99"/>
      <c r="DH249" s="100"/>
      <c r="DI249" s="101"/>
      <c r="DJ249" s="100"/>
      <c r="DK249" s="101"/>
      <c r="DL249" s="100"/>
      <c r="DM249" s="101"/>
      <c r="DN249" s="100"/>
      <c r="DO249" s="101"/>
      <c r="DP249" s="99"/>
      <c r="DQ249" s="100"/>
      <c r="DR249" s="101"/>
      <c r="DS249" s="100"/>
      <c r="DT249" s="101"/>
      <c r="DU249" s="100"/>
      <c r="DV249" s="101"/>
      <c r="DW249" s="99"/>
      <c r="DX249" s="100"/>
      <c r="DY249" s="101"/>
      <c r="DZ249" s="100"/>
      <c r="EA249" s="101"/>
      <c r="EB249" s="100"/>
      <c r="EC249" s="101"/>
      <c r="ED249" s="100"/>
      <c r="EE249" s="102"/>
      <c r="EF249" s="99"/>
      <c r="EG249" s="100"/>
      <c r="EH249" s="101"/>
      <c r="EI249" s="100"/>
      <c r="EJ249" s="101"/>
      <c r="EK249" s="100"/>
      <c r="EL249" s="101"/>
      <c r="EM249" s="100"/>
      <c r="EN249" s="101"/>
      <c r="EO249" s="99"/>
      <c r="EP249" s="102"/>
      <c r="EQ249" s="101"/>
      <c r="ER249" s="100"/>
      <c r="ES249" s="101"/>
    </row>
    <row r="250" spans="111:149" x14ac:dyDescent="0.35">
      <c r="DG250" s="99"/>
      <c r="DH250" s="100"/>
      <c r="DI250" s="101"/>
      <c r="DJ250" s="100"/>
      <c r="DK250" s="101"/>
      <c r="DL250" s="100"/>
      <c r="DM250" s="101"/>
      <c r="DN250" s="100"/>
      <c r="DO250" s="101"/>
      <c r="DP250" s="99"/>
      <c r="DQ250" s="100"/>
      <c r="DR250" s="101"/>
      <c r="DS250" s="100"/>
      <c r="DT250" s="101"/>
      <c r="DU250" s="100"/>
      <c r="DV250" s="101"/>
      <c r="DW250" s="99"/>
      <c r="DX250" s="100"/>
      <c r="DY250" s="101"/>
      <c r="DZ250" s="100"/>
      <c r="EA250" s="101"/>
      <c r="EB250" s="100"/>
      <c r="EC250" s="101"/>
      <c r="ED250" s="100"/>
      <c r="EE250" s="101"/>
      <c r="EF250" s="99"/>
      <c r="EG250" s="100"/>
      <c r="EH250" s="101"/>
      <c r="EI250" s="100"/>
      <c r="EJ250" s="101"/>
      <c r="EK250" s="100"/>
      <c r="EL250" s="101"/>
      <c r="EM250" s="100"/>
      <c r="EN250" s="102"/>
      <c r="EO250" s="99"/>
      <c r="EP250" s="102"/>
      <c r="EQ250" s="101"/>
      <c r="ER250" s="100"/>
      <c r="ES250" s="101"/>
    </row>
    <row r="251" spans="111:149" x14ac:dyDescent="0.35">
      <c r="DG251" s="99"/>
      <c r="DH251" s="100"/>
      <c r="DI251" s="101"/>
      <c r="DJ251" s="100"/>
      <c r="DK251" s="101"/>
      <c r="DL251" s="100"/>
      <c r="DM251" s="101"/>
      <c r="DN251" s="100"/>
      <c r="DO251" s="101"/>
      <c r="DP251" s="99"/>
      <c r="DQ251" s="100"/>
      <c r="DR251" s="101"/>
      <c r="DS251" s="100"/>
      <c r="DT251" s="101"/>
      <c r="DU251" s="100"/>
      <c r="DV251" s="101"/>
      <c r="DW251" s="99"/>
      <c r="DX251" s="100"/>
      <c r="DY251" s="101"/>
      <c r="DZ251" s="100"/>
      <c r="EA251" s="101"/>
      <c r="EB251" s="100"/>
      <c r="EC251" s="101"/>
      <c r="ED251" s="100"/>
      <c r="EE251" s="101"/>
      <c r="EF251" s="99"/>
      <c r="EG251" s="100"/>
      <c r="EH251" s="101"/>
      <c r="EI251" s="100"/>
      <c r="EJ251" s="101"/>
      <c r="EK251" s="100"/>
      <c r="EL251" s="101"/>
      <c r="EM251" s="100"/>
      <c r="EN251" s="101"/>
      <c r="EO251" s="99"/>
      <c r="EP251" s="102"/>
      <c r="EQ251" s="101"/>
      <c r="ER251" s="100"/>
      <c r="ES251" s="101"/>
    </row>
    <row r="252" spans="111:149" x14ac:dyDescent="0.35">
      <c r="DG252" s="99"/>
      <c r="DH252" s="100"/>
      <c r="DI252" s="101"/>
      <c r="DJ252" s="100"/>
      <c r="DK252" s="101"/>
      <c r="DL252" s="100"/>
      <c r="DM252" s="101"/>
      <c r="DN252" s="100"/>
      <c r="DO252" s="101"/>
      <c r="DP252" s="99"/>
      <c r="DQ252" s="100"/>
      <c r="DR252" s="101"/>
      <c r="DS252" s="100"/>
      <c r="DT252" s="101"/>
      <c r="DU252" s="100"/>
      <c r="DV252" s="101"/>
      <c r="DW252" s="99"/>
      <c r="DX252" s="100"/>
      <c r="DY252" s="101"/>
      <c r="DZ252" s="100"/>
      <c r="EA252" s="101"/>
      <c r="EB252" s="100"/>
      <c r="EC252" s="101"/>
      <c r="ED252" s="100"/>
      <c r="EE252" s="101"/>
      <c r="EF252" s="99"/>
      <c r="EG252" s="100"/>
      <c r="EH252" s="101"/>
      <c r="EI252" s="100"/>
      <c r="EJ252" s="101"/>
      <c r="EK252" s="100"/>
      <c r="EL252" s="101"/>
      <c r="EM252" s="100"/>
      <c r="EN252" s="101"/>
      <c r="EO252" s="99"/>
      <c r="EP252" s="102"/>
      <c r="EQ252" s="101"/>
      <c r="ER252" s="100"/>
      <c r="ES252" s="101"/>
    </row>
    <row r="253" spans="111:149" x14ac:dyDescent="0.35">
      <c r="DG253" s="99"/>
      <c r="DH253" s="100"/>
      <c r="DI253" s="101"/>
      <c r="DJ253" s="100"/>
      <c r="DK253" s="101"/>
      <c r="DL253" s="100"/>
      <c r="DM253" s="101"/>
      <c r="DN253" s="100"/>
      <c r="DO253" s="101"/>
      <c r="DP253" s="99"/>
      <c r="DQ253" s="100"/>
      <c r="DR253" s="101"/>
      <c r="DS253" s="100"/>
      <c r="DT253" s="101"/>
      <c r="DU253" s="100"/>
      <c r="DV253" s="101"/>
      <c r="DW253" s="99"/>
      <c r="DX253" s="100"/>
      <c r="DY253" s="101"/>
      <c r="DZ253" s="100"/>
      <c r="EA253" s="101"/>
      <c r="EB253" s="100"/>
      <c r="EC253" s="101"/>
      <c r="ED253" s="100"/>
      <c r="EE253" s="102"/>
      <c r="EF253" s="99"/>
      <c r="EG253" s="100"/>
      <c r="EH253" s="101"/>
      <c r="EI253" s="100"/>
      <c r="EJ253" s="101"/>
      <c r="EK253" s="100"/>
      <c r="EL253" s="101"/>
      <c r="EM253" s="100"/>
      <c r="EN253" s="101"/>
      <c r="EO253" s="99"/>
      <c r="EP253" s="102"/>
      <c r="EQ253" s="101"/>
      <c r="ER253" s="100"/>
      <c r="ES253" s="101"/>
    </row>
    <row r="254" spans="111:149" x14ac:dyDescent="0.35">
      <c r="DG254" s="99"/>
      <c r="DH254" s="100"/>
      <c r="DI254" s="101"/>
      <c r="DJ254" s="100"/>
      <c r="DK254" s="101"/>
      <c r="DL254" s="100"/>
      <c r="DM254" s="101"/>
      <c r="DN254" s="100"/>
      <c r="DO254" s="101"/>
      <c r="DP254" s="99"/>
      <c r="DQ254" s="100"/>
      <c r="DR254" s="101"/>
      <c r="DS254" s="100"/>
      <c r="DT254" s="101"/>
      <c r="DU254" s="100"/>
      <c r="DV254" s="101"/>
      <c r="DW254" s="99"/>
      <c r="DX254" s="100"/>
      <c r="DY254" s="101"/>
      <c r="DZ254" s="100"/>
      <c r="EA254" s="101"/>
      <c r="EB254" s="100"/>
      <c r="EC254" s="101"/>
      <c r="ED254" s="100"/>
      <c r="EE254" s="101"/>
      <c r="EF254" s="99"/>
      <c r="EG254" s="100"/>
      <c r="EH254" s="101"/>
      <c r="EI254" s="100"/>
      <c r="EJ254" s="101"/>
      <c r="EK254" s="100"/>
      <c r="EL254" s="101"/>
      <c r="EM254" s="100"/>
      <c r="EN254" s="101"/>
      <c r="EO254" s="99"/>
      <c r="EP254" s="102"/>
      <c r="EQ254" s="101"/>
      <c r="ER254" s="102"/>
      <c r="ES254" s="101"/>
    </row>
    <row r="255" spans="111:149" x14ac:dyDescent="0.35">
      <c r="DG255" s="99"/>
      <c r="DH255" s="100"/>
      <c r="DI255" s="101"/>
      <c r="DJ255" s="100"/>
      <c r="DK255" s="101"/>
      <c r="DL255" s="100"/>
      <c r="DM255" s="101"/>
      <c r="DN255" s="100"/>
      <c r="DO255" s="101"/>
      <c r="DP255" s="99"/>
      <c r="DQ255" s="100"/>
      <c r="DR255" s="101"/>
      <c r="DS255" s="100"/>
      <c r="DT255" s="101"/>
      <c r="DU255" s="100"/>
      <c r="DV255" s="101"/>
      <c r="DW255" s="99"/>
      <c r="DX255" s="100"/>
      <c r="DY255" s="101"/>
      <c r="DZ255" s="100"/>
      <c r="EA255" s="101"/>
      <c r="EB255" s="100"/>
      <c r="EC255" s="101"/>
      <c r="ED255" s="100"/>
      <c r="EE255" s="101"/>
      <c r="EF255" s="99"/>
      <c r="EG255" s="100"/>
      <c r="EH255" s="101"/>
      <c r="EI255" s="100"/>
      <c r="EJ255" s="101"/>
      <c r="EK255" s="100"/>
      <c r="EL255" s="101"/>
      <c r="EM255" s="100"/>
      <c r="EN255" s="101"/>
      <c r="EO255" s="99"/>
      <c r="EP255" s="102"/>
      <c r="EQ255" s="101"/>
      <c r="ER255" s="100"/>
      <c r="ES255" s="101"/>
    </row>
    <row r="256" spans="111:149" x14ac:dyDescent="0.35">
      <c r="DG256" s="99"/>
      <c r="DH256" s="100"/>
      <c r="DI256" s="101"/>
      <c r="DJ256" s="100"/>
      <c r="DK256" s="101"/>
      <c r="DL256" s="100"/>
      <c r="DM256" s="101"/>
      <c r="DN256" s="100"/>
      <c r="DO256" s="101"/>
      <c r="DP256" s="99"/>
      <c r="DQ256" s="100"/>
      <c r="DR256" s="101"/>
      <c r="DS256" s="100"/>
      <c r="DT256" s="101"/>
      <c r="DU256" s="100"/>
      <c r="DV256" s="101"/>
      <c r="DW256" s="99"/>
      <c r="DX256" s="100"/>
      <c r="DY256" s="101"/>
      <c r="DZ256" s="100"/>
      <c r="EA256" s="101"/>
      <c r="EB256" s="100"/>
      <c r="EC256" s="101"/>
      <c r="ED256" s="100"/>
      <c r="EE256" s="101"/>
      <c r="EF256" s="99"/>
      <c r="EG256" s="100"/>
      <c r="EH256" s="101"/>
      <c r="EI256" s="100"/>
      <c r="EJ256" s="101"/>
      <c r="EK256" s="100"/>
      <c r="EL256" s="101"/>
      <c r="EM256" s="100"/>
      <c r="EN256" s="101"/>
      <c r="EO256" s="99"/>
      <c r="EP256" s="102"/>
      <c r="EQ256" s="101"/>
      <c r="ER256" s="100"/>
      <c r="ES256" s="101"/>
    </row>
    <row r="257" spans="111:149" x14ac:dyDescent="0.35">
      <c r="DG257" s="99"/>
      <c r="DH257" s="100"/>
      <c r="DI257" s="101"/>
      <c r="DJ257" s="100"/>
      <c r="DK257" s="101"/>
      <c r="DL257" s="100"/>
      <c r="DM257" s="101"/>
      <c r="DN257" s="100"/>
      <c r="DO257" s="101"/>
      <c r="DP257" s="99"/>
      <c r="DQ257" s="100"/>
      <c r="DR257" s="101"/>
      <c r="DS257" s="100"/>
      <c r="DT257" s="101"/>
      <c r="DU257" s="100"/>
      <c r="DV257" s="101"/>
      <c r="DW257" s="99"/>
      <c r="DX257" s="100"/>
      <c r="DY257" s="101"/>
      <c r="DZ257" s="100"/>
      <c r="EA257" s="101"/>
      <c r="EB257" s="100"/>
      <c r="EC257" s="101"/>
      <c r="ED257" s="100"/>
      <c r="EE257" s="101"/>
      <c r="EF257" s="99"/>
      <c r="EG257" s="100"/>
      <c r="EH257" s="101"/>
      <c r="EI257" s="100"/>
      <c r="EJ257" s="101"/>
      <c r="EK257" s="100"/>
      <c r="EL257" s="101"/>
      <c r="EM257" s="100"/>
      <c r="EN257" s="101"/>
      <c r="EO257" s="99"/>
      <c r="EP257" s="102"/>
      <c r="EQ257" s="101"/>
      <c r="ER257" s="100"/>
      <c r="ES257" s="101"/>
    </row>
    <row r="258" spans="111:149" x14ac:dyDescent="0.35">
      <c r="DG258" s="99"/>
      <c r="DH258" s="100"/>
      <c r="DI258" s="101"/>
      <c r="DJ258" s="100"/>
      <c r="DK258" s="101"/>
      <c r="DL258" s="100"/>
      <c r="DM258" s="101"/>
      <c r="DN258" s="100"/>
      <c r="DO258" s="101"/>
      <c r="DP258" s="99"/>
      <c r="DQ258" s="100"/>
      <c r="DR258" s="101"/>
      <c r="DS258" s="100"/>
      <c r="DT258" s="101"/>
      <c r="DU258" s="100"/>
      <c r="DV258" s="101"/>
      <c r="DW258" s="99"/>
      <c r="DX258" s="100"/>
      <c r="DY258" s="101"/>
      <c r="DZ258" s="100"/>
      <c r="EA258" s="101"/>
      <c r="EB258" s="100"/>
      <c r="EC258" s="101"/>
      <c r="ED258" s="100"/>
      <c r="EE258" s="101"/>
      <c r="EF258" s="99"/>
      <c r="EG258" s="100"/>
      <c r="EH258" s="101"/>
      <c r="EI258" s="100"/>
      <c r="EJ258" s="101"/>
      <c r="EK258" s="100"/>
      <c r="EL258" s="101"/>
      <c r="EM258" s="100"/>
      <c r="EN258" s="101"/>
      <c r="EO258" s="99"/>
      <c r="EP258" s="102"/>
      <c r="EQ258" s="101"/>
      <c r="ER258" s="100"/>
      <c r="ES258" s="101"/>
    </row>
    <row r="259" spans="111:149" x14ac:dyDescent="0.35">
      <c r="DG259" s="99"/>
      <c r="DH259" s="100"/>
      <c r="DI259" s="101"/>
      <c r="DJ259" s="100"/>
      <c r="DK259" s="101"/>
      <c r="DL259" s="100"/>
      <c r="DM259" s="101"/>
      <c r="DN259" s="100"/>
      <c r="DO259" s="101"/>
      <c r="DP259" s="99"/>
      <c r="DQ259" s="100"/>
      <c r="DR259" s="101"/>
      <c r="DS259" s="100"/>
      <c r="DT259" s="101"/>
      <c r="DU259" s="100"/>
      <c r="DV259" s="101"/>
      <c r="DW259" s="99"/>
      <c r="DX259" s="100"/>
      <c r="DY259" s="101"/>
      <c r="DZ259" s="100"/>
      <c r="EA259" s="101"/>
      <c r="EB259" s="100"/>
      <c r="EC259" s="101"/>
      <c r="ED259" s="100"/>
      <c r="EE259" s="101"/>
      <c r="EF259" s="99"/>
      <c r="EG259" s="100"/>
      <c r="EH259" s="101"/>
      <c r="EI259" s="100"/>
      <c r="EJ259" s="101"/>
      <c r="EK259" s="100"/>
      <c r="EL259" s="101"/>
      <c r="EM259" s="100"/>
      <c r="EN259" s="102"/>
      <c r="EO259" s="99"/>
      <c r="EP259" s="102"/>
      <c r="EQ259" s="101"/>
      <c r="ER259" s="100"/>
      <c r="ES259" s="101"/>
    </row>
    <row r="260" spans="111:149" x14ac:dyDescent="0.35">
      <c r="DG260" s="99"/>
      <c r="DH260" s="100"/>
      <c r="DI260" s="101"/>
      <c r="DJ260" s="100"/>
      <c r="DK260" s="101"/>
      <c r="DL260" s="100"/>
      <c r="DM260" s="101"/>
      <c r="DN260" s="100"/>
      <c r="DO260" s="101"/>
      <c r="DP260" s="99"/>
      <c r="DQ260" s="100"/>
      <c r="DR260" s="101"/>
      <c r="DS260" s="100"/>
      <c r="DT260" s="101"/>
      <c r="DU260" s="100"/>
      <c r="DV260" s="101"/>
      <c r="DW260" s="99"/>
      <c r="DX260" s="100"/>
      <c r="DY260" s="101"/>
      <c r="DZ260" s="100"/>
      <c r="EA260" s="101"/>
      <c r="EB260" s="100"/>
      <c r="EC260" s="101"/>
      <c r="ED260" s="100"/>
      <c r="EE260" s="101"/>
      <c r="EF260" s="99"/>
      <c r="EG260" s="100"/>
      <c r="EH260" s="101"/>
      <c r="EI260" s="100"/>
      <c r="EJ260" s="101"/>
      <c r="EK260" s="100"/>
      <c r="EL260" s="101"/>
      <c r="EM260" s="100"/>
      <c r="EN260" s="101"/>
      <c r="EO260" s="99"/>
      <c r="EP260" s="102"/>
      <c r="EQ260" s="101"/>
      <c r="ER260" s="100"/>
      <c r="ES260" s="101"/>
    </row>
    <row r="261" spans="111:149" x14ac:dyDescent="0.35">
      <c r="DG261" s="99"/>
      <c r="DH261" s="100"/>
      <c r="DI261" s="101"/>
      <c r="DJ261" s="100"/>
      <c r="DK261" s="101"/>
      <c r="DL261" s="100"/>
      <c r="DM261" s="101"/>
      <c r="DN261" s="100"/>
      <c r="DO261" s="101"/>
      <c r="DP261" s="99"/>
      <c r="DQ261" s="100"/>
      <c r="DR261" s="101"/>
      <c r="DS261" s="100"/>
      <c r="DT261" s="101"/>
      <c r="DU261" s="100"/>
      <c r="DV261" s="101"/>
      <c r="DW261" s="99"/>
      <c r="DX261" s="100"/>
      <c r="DY261" s="101"/>
      <c r="DZ261" s="100"/>
      <c r="EA261" s="101"/>
      <c r="EB261" s="100"/>
      <c r="EC261" s="101"/>
      <c r="ED261" s="100"/>
      <c r="EE261" s="101"/>
      <c r="EF261" s="99"/>
      <c r="EG261" s="100"/>
      <c r="EH261" s="101"/>
      <c r="EI261" s="100"/>
      <c r="EJ261" s="101"/>
      <c r="EK261" s="100"/>
      <c r="EL261" s="101"/>
      <c r="EM261" s="100"/>
      <c r="EN261" s="101"/>
      <c r="EO261" s="99"/>
      <c r="EP261" s="102"/>
      <c r="EQ261" s="101"/>
      <c r="ER261" s="100"/>
      <c r="ES261" s="101"/>
    </row>
    <row r="262" spans="111:149" x14ac:dyDescent="0.35">
      <c r="DG262" s="99"/>
      <c r="DH262" s="100"/>
      <c r="DI262" s="101"/>
      <c r="DJ262" s="100"/>
      <c r="DK262" s="101"/>
      <c r="DL262" s="100"/>
      <c r="DM262" s="101"/>
      <c r="DN262" s="100"/>
      <c r="DO262" s="101"/>
      <c r="DP262" s="99"/>
      <c r="DQ262" s="100"/>
      <c r="DR262" s="101"/>
      <c r="DS262" s="100"/>
      <c r="DT262" s="101"/>
      <c r="DU262" s="100"/>
      <c r="DV262" s="101"/>
      <c r="DW262" s="99"/>
      <c r="DX262" s="100"/>
      <c r="DY262" s="101"/>
      <c r="DZ262" s="100"/>
      <c r="EA262" s="101"/>
      <c r="EB262" s="100"/>
      <c r="EC262" s="101"/>
      <c r="ED262" s="100"/>
      <c r="EE262" s="102"/>
      <c r="EF262" s="99"/>
      <c r="EG262" s="100"/>
      <c r="EH262" s="101"/>
      <c r="EI262" s="100"/>
      <c r="EJ262" s="101"/>
      <c r="EK262" s="100"/>
      <c r="EL262" s="101"/>
      <c r="EM262" s="100"/>
      <c r="EN262" s="101"/>
      <c r="EO262" s="99"/>
      <c r="EP262" s="102"/>
      <c r="EQ262" s="101"/>
      <c r="ER262" s="100"/>
      <c r="ES262" s="101"/>
    </row>
    <row r="263" spans="111:149" x14ac:dyDescent="0.35">
      <c r="DG263" s="99"/>
      <c r="DH263" s="100"/>
      <c r="DI263" s="101"/>
      <c r="DJ263" s="100"/>
      <c r="DK263" s="101"/>
      <c r="DL263" s="100"/>
      <c r="DM263" s="101"/>
      <c r="DN263" s="100"/>
      <c r="DO263" s="101"/>
      <c r="DP263" s="99"/>
      <c r="DQ263" s="100"/>
      <c r="DR263" s="101"/>
      <c r="DS263" s="100"/>
      <c r="DT263" s="101"/>
      <c r="DU263" s="100"/>
      <c r="DV263" s="101"/>
      <c r="DW263" s="99"/>
      <c r="DX263" s="100"/>
      <c r="DY263" s="101"/>
      <c r="DZ263" s="100"/>
      <c r="EA263" s="101"/>
      <c r="EB263" s="100"/>
      <c r="EC263" s="101"/>
      <c r="ED263" s="100"/>
      <c r="EE263" s="101"/>
      <c r="EF263" s="99"/>
      <c r="EG263" s="100"/>
      <c r="EH263" s="101"/>
      <c r="EI263" s="100"/>
      <c r="EJ263" s="101"/>
      <c r="EK263" s="100"/>
      <c r="EL263" s="101"/>
      <c r="EM263" s="100"/>
      <c r="EN263" s="101"/>
      <c r="EO263" s="99"/>
      <c r="EP263" s="102"/>
      <c r="EQ263" s="101"/>
      <c r="ER263" s="100"/>
      <c r="ES263" s="101"/>
    </row>
    <row r="264" spans="111:149" x14ac:dyDescent="0.35">
      <c r="DG264" s="99"/>
      <c r="DH264" s="100"/>
      <c r="DI264" s="101"/>
      <c r="DJ264" s="100"/>
      <c r="DK264" s="101"/>
      <c r="DL264" s="100"/>
      <c r="DM264" s="101"/>
      <c r="DN264" s="100"/>
      <c r="DO264" s="101"/>
      <c r="DP264" s="103"/>
      <c r="DQ264" s="100"/>
      <c r="DR264" s="101"/>
      <c r="DS264" s="100"/>
      <c r="DT264" s="101"/>
      <c r="DU264" s="100"/>
      <c r="DV264" s="101"/>
      <c r="DW264" s="99"/>
      <c r="DX264" s="100"/>
      <c r="DY264" s="101"/>
      <c r="DZ264" s="100"/>
      <c r="EA264" s="101"/>
      <c r="EB264" s="100"/>
      <c r="EC264" s="101"/>
      <c r="ED264" s="100"/>
      <c r="EE264" s="101"/>
      <c r="EF264" s="99"/>
      <c r="EG264" s="100"/>
      <c r="EH264" s="101"/>
      <c r="EI264" s="100"/>
      <c r="EJ264" s="101"/>
      <c r="EK264" s="100"/>
      <c r="EL264" s="101"/>
      <c r="EM264" s="100"/>
      <c r="EN264" s="101"/>
      <c r="EO264" s="99"/>
      <c r="EP264" s="102"/>
      <c r="EQ264" s="101"/>
      <c r="ER264" s="100"/>
      <c r="ES264" s="101"/>
    </row>
    <row r="265" spans="111:149" x14ac:dyDescent="0.35">
      <c r="DG265" s="99"/>
      <c r="DH265" s="100"/>
      <c r="DI265" s="101"/>
      <c r="DJ265" s="100"/>
      <c r="DK265" s="101"/>
      <c r="DL265" s="100"/>
      <c r="DM265" s="101"/>
      <c r="DN265" s="100"/>
      <c r="DO265" s="101"/>
      <c r="DP265" s="103"/>
      <c r="DQ265" s="100"/>
      <c r="DR265" s="101"/>
      <c r="DS265" s="100"/>
      <c r="DT265" s="101"/>
      <c r="DU265" s="100"/>
      <c r="DV265" s="101"/>
      <c r="DW265" s="99"/>
      <c r="DX265" s="100"/>
      <c r="DY265" s="101"/>
      <c r="DZ265" s="100"/>
      <c r="EA265" s="101"/>
      <c r="EB265" s="100"/>
      <c r="EC265" s="101"/>
      <c r="ED265" s="100"/>
      <c r="EE265" s="101"/>
      <c r="EF265" s="99"/>
      <c r="EG265" s="100"/>
      <c r="EH265" s="101"/>
      <c r="EI265" s="100"/>
      <c r="EJ265" s="101"/>
      <c r="EK265" s="100"/>
      <c r="EL265" s="101"/>
      <c r="EM265" s="100"/>
      <c r="EN265" s="102"/>
      <c r="EO265" s="99"/>
      <c r="EP265" s="102"/>
      <c r="EQ265" s="101"/>
      <c r="ER265" s="100"/>
      <c r="ES265" s="101"/>
    </row>
    <row r="266" spans="111:149" x14ac:dyDescent="0.35">
      <c r="DG266" s="99"/>
      <c r="DH266" s="100"/>
      <c r="DI266" s="101"/>
      <c r="DJ266" s="100"/>
      <c r="DK266" s="101"/>
      <c r="DL266" s="100"/>
      <c r="DM266" s="101"/>
      <c r="DN266" s="100"/>
      <c r="DO266" s="101"/>
      <c r="DP266" s="103"/>
      <c r="DQ266" s="100"/>
      <c r="DR266" s="101"/>
      <c r="DS266" s="100"/>
      <c r="DT266" s="101"/>
      <c r="DU266" s="100"/>
      <c r="DV266" s="101"/>
      <c r="DW266" s="99"/>
      <c r="DX266" s="100"/>
      <c r="DY266" s="101"/>
      <c r="DZ266" s="100"/>
      <c r="EA266" s="101"/>
      <c r="EB266" s="100"/>
      <c r="EC266" s="101"/>
      <c r="ED266" s="100"/>
      <c r="EE266" s="101"/>
      <c r="EF266" s="99"/>
      <c r="EG266" s="100"/>
      <c r="EH266" s="101"/>
      <c r="EI266" s="100"/>
      <c r="EJ266" s="101"/>
      <c r="EK266" s="100"/>
      <c r="EL266" s="101"/>
      <c r="EM266" s="100"/>
      <c r="EN266" s="101"/>
      <c r="EO266" s="99"/>
      <c r="EP266" s="102"/>
      <c r="EQ266" s="101"/>
      <c r="ER266" s="100"/>
      <c r="ES266" s="101"/>
    </row>
    <row r="267" spans="111:149" x14ac:dyDescent="0.35">
      <c r="DG267" s="99"/>
      <c r="DH267" s="100"/>
      <c r="DI267" s="101"/>
      <c r="DJ267" s="100"/>
      <c r="DK267" s="101"/>
      <c r="DL267" s="100"/>
      <c r="DM267" s="101"/>
      <c r="DN267" s="100"/>
      <c r="DO267" s="101"/>
      <c r="DP267" s="103"/>
      <c r="DQ267" s="100"/>
      <c r="DR267" s="101"/>
      <c r="DS267" s="100"/>
      <c r="DT267" s="101"/>
      <c r="DU267" s="100"/>
      <c r="DV267" s="101"/>
      <c r="DW267" s="99"/>
      <c r="DX267" s="100"/>
      <c r="DY267" s="101"/>
      <c r="DZ267" s="100"/>
      <c r="EA267" s="101"/>
      <c r="EB267" s="100"/>
      <c r="EC267" s="101"/>
      <c r="ED267" s="100"/>
      <c r="EE267" s="101"/>
      <c r="EF267" s="99"/>
      <c r="EG267" s="100"/>
      <c r="EH267" s="101"/>
      <c r="EI267" s="100"/>
      <c r="EJ267" s="101"/>
      <c r="EK267" s="100"/>
      <c r="EL267" s="101"/>
      <c r="EM267" s="100"/>
      <c r="EN267" s="101"/>
      <c r="EO267" s="99"/>
      <c r="EP267" s="102"/>
      <c r="EQ267" s="101"/>
      <c r="ER267" s="100"/>
      <c r="ES267" s="101"/>
    </row>
    <row r="268" spans="111:149" x14ac:dyDescent="0.35">
      <c r="DG268" s="99"/>
      <c r="DH268" s="100"/>
      <c r="DI268" s="101"/>
      <c r="DJ268" s="100"/>
      <c r="DK268" s="101"/>
      <c r="DL268" s="100"/>
      <c r="DM268" s="101"/>
      <c r="DN268" s="100"/>
      <c r="DO268" s="101"/>
      <c r="DP268" s="103"/>
      <c r="DQ268" s="100"/>
      <c r="DR268" s="101"/>
      <c r="DS268" s="100"/>
      <c r="DT268" s="101"/>
      <c r="DU268" s="100"/>
      <c r="DV268" s="101"/>
      <c r="DW268" s="99"/>
      <c r="DX268" s="100"/>
      <c r="DY268" s="101"/>
      <c r="DZ268" s="100"/>
      <c r="EA268" s="101"/>
      <c r="EB268" s="100"/>
      <c r="EC268" s="101"/>
      <c r="ED268" s="100"/>
      <c r="EE268" s="102"/>
      <c r="EF268" s="99"/>
      <c r="EG268" s="100"/>
      <c r="EH268" s="101"/>
      <c r="EI268" s="100"/>
      <c r="EJ268" s="101"/>
      <c r="EK268" s="100"/>
      <c r="EL268" s="101"/>
      <c r="EM268" s="100"/>
      <c r="EN268" s="100"/>
      <c r="EO268" s="99"/>
      <c r="EP268" s="102"/>
      <c r="EQ268" s="101"/>
      <c r="ER268" s="100"/>
      <c r="ES268" s="101"/>
    </row>
    <row r="269" spans="111:149" x14ac:dyDescent="0.35">
      <c r="DG269" s="99"/>
      <c r="DH269" s="100"/>
      <c r="DI269" s="101"/>
      <c r="DJ269" s="100"/>
      <c r="DK269" s="101"/>
      <c r="DL269" s="100"/>
      <c r="DM269" s="101"/>
      <c r="DN269" s="100"/>
      <c r="DO269" s="101"/>
      <c r="DP269" s="103"/>
      <c r="DQ269" s="100"/>
      <c r="DR269" s="101"/>
      <c r="DS269" s="100"/>
      <c r="DT269" s="101"/>
      <c r="DU269" s="100"/>
      <c r="DV269" s="101"/>
      <c r="DW269" s="99"/>
      <c r="DX269" s="100"/>
      <c r="DY269" s="101"/>
      <c r="DZ269" s="100"/>
      <c r="EA269" s="101"/>
      <c r="EB269" s="100"/>
      <c r="EC269" s="101"/>
      <c r="ED269" s="100"/>
      <c r="EE269" s="101"/>
      <c r="EF269" s="99"/>
      <c r="EG269" s="100"/>
      <c r="EH269" s="101"/>
      <c r="EI269" s="100"/>
      <c r="EJ269" s="101"/>
      <c r="EK269" s="100"/>
      <c r="EL269" s="101"/>
      <c r="EM269" s="100"/>
      <c r="EN269" s="100"/>
      <c r="EO269" s="99"/>
      <c r="EP269" s="102"/>
      <c r="EQ269" s="101"/>
      <c r="ER269" s="100"/>
      <c r="ES269" s="101"/>
    </row>
    <row r="270" spans="111:149" x14ac:dyDescent="0.35">
      <c r="DG270" s="99"/>
      <c r="DH270" s="100"/>
      <c r="DI270" s="101"/>
      <c r="DJ270" s="100"/>
      <c r="DK270" s="101"/>
      <c r="DL270" s="100"/>
      <c r="DM270" s="101"/>
      <c r="DN270" s="100"/>
      <c r="DO270" s="101"/>
      <c r="DP270" s="103"/>
      <c r="DQ270" s="100"/>
      <c r="DR270" s="101"/>
      <c r="DS270" s="100"/>
      <c r="DT270" s="101"/>
      <c r="DU270" s="100"/>
      <c r="DV270" s="101"/>
      <c r="DW270" s="99"/>
      <c r="DX270" s="100"/>
      <c r="DY270" s="101"/>
      <c r="DZ270" s="100"/>
      <c r="EA270" s="101"/>
      <c r="EB270" s="100"/>
      <c r="EC270" s="101"/>
      <c r="ED270" s="100"/>
      <c r="EE270" s="101"/>
      <c r="EF270" s="99"/>
      <c r="EG270" s="100"/>
      <c r="EH270" s="101"/>
      <c r="EI270" s="100"/>
      <c r="EJ270" s="101"/>
      <c r="EK270" s="100"/>
      <c r="EL270" s="101"/>
      <c r="EM270" s="100"/>
      <c r="EN270" s="101"/>
      <c r="EO270" s="99"/>
      <c r="EP270" s="102"/>
      <c r="EQ270" s="101"/>
      <c r="ER270" s="100"/>
      <c r="ES270" s="101"/>
    </row>
    <row r="271" spans="111:149" x14ac:dyDescent="0.35">
      <c r="DG271" s="99"/>
      <c r="DH271" s="100"/>
      <c r="DI271" s="101"/>
      <c r="DJ271" s="100"/>
      <c r="DK271" s="101"/>
      <c r="DL271" s="100"/>
      <c r="DM271" s="101"/>
      <c r="DN271" s="100"/>
      <c r="DO271" s="101"/>
      <c r="DP271" s="103"/>
      <c r="DQ271" s="100"/>
      <c r="DR271" s="101"/>
      <c r="DS271" s="100"/>
      <c r="DT271" s="101"/>
      <c r="DU271" s="100"/>
      <c r="DV271" s="101"/>
      <c r="DW271" s="99"/>
      <c r="DX271" s="100"/>
      <c r="DY271" s="101"/>
      <c r="DZ271" s="100"/>
      <c r="EA271" s="101"/>
      <c r="EB271" s="100"/>
      <c r="EC271" s="101"/>
      <c r="ED271" s="100"/>
      <c r="EE271" s="102"/>
      <c r="EF271" s="99"/>
      <c r="EG271" s="100"/>
      <c r="EH271" s="101"/>
      <c r="EI271" s="100"/>
      <c r="EJ271" s="101"/>
      <c r="EK271" s="100"/>
      <c r="EL271" s="101"/>
      <c r="EM271" s="100"/>
      <c r="EN271" s="101"/>
      <c r="EO271" s="99"/>
      <c r="EP271" s="102"/>
      <c r="EQ271" s="101"/>
      <c r="ER271" s="100"/>
      <c r="ES271" s="101"/>
    </row>
    <row r="272" spans="111:149" x14ac:dyDescent="0.35">
      <c r="DG272" s="99"/>
      <c r="DH272" s="100"/>
      <c r="DI272" s="101"/>
      <c r="DJ272" s="100"/>
      <c r="DK272" s="101"/>
      <c r="DL272" s="100"/>
      <c r="DM272" s="101"/>
      <c r="DN272" s="100"/>
      <c r="DO272" s="101"/>
      <c r="DP272" s="103"/>
      <c r="DQ272" s="100"/>
      <c r="DR272" s="101"/>
      <c r="DS272" s="100"/>
      <c r="DT272" s="101"/>
      <c r="DU272" s="100"/>
      <c r="DV272" s="101"/>
      <c r="DW272" s="99"/>
      <c r="DX272" s="100"/>
      <c r="DY272" s="101"/>
      <c r="DZ272" s="100"/>
      <c r="EA272" s="101"/>
      <c r="EB272" s="100"/>
      <c r="EC272" s="101"/>
      <c r="ED272" s="100"/>
      <c r="EE272" s="102"/>
      <c r="EF272" s="99"/>
      <c r="EG272" s="100"/>
      <c r="EH272" s="101"/>
      <c r="EI272" s="100"/>
      <c r="EJ272" s="101"/>
      <c r="EK272" s="100"/>
      <c r="EL272" s="101"/>
      <c r="EM272" s="100"/>
      <c r="EN272" s="101"/>
      <c r="EO272" s="99"/>
      <c r="EP272" s="102"/>
      <c r="EQ272" s="101"/>
      <c r="ER272" s="100"/>
      <c r="ES272" s="101"/>
    </row>
    <row r="273" spans="111:149" x14ac:dyDescent="0.35">
      <c r="DG273" s="99"/>
      <c r="DH273" s="100"/>
      <c r="DI273" s="101"/>
      <c r="DJ273" s="100"/>
      <c r="DK273" s="102"/>
      <c r="DL273" s="100"/>
      <c r="DM273" s="101"/>
      <c r="DN273" s="100"/>
      <c r="DO273" s="101"/>
      <c r="DP273" s="103"/>
      <c r="DQ273" s="100"/>
      <c r="DR273" s="101"/>
      <c r="DS273" s="100"/>
      <c r="DT273" s="101"/>
      <c r="DU273" s="100"/>
      <c r="DV273" s="101"/>
      <c r="DW273" s="99"/>
      <c r="DX273" s="100"/>
      <c r="DY273" s="101"/>
      <c r="DZ273" s="100"/>
      <c r="EA273" s="101"/>
      <c r="EB273" s="100"/>
      <c r="EC273" s="101"/>
      <c r="ED273" s="100"/>
      <c r="EE273" s="101"/>
      <c r="EF273" s="99"/>
      <c r="EG273" s="100"/>
      <c r="EH273" s="101"/>
      <c r="EI273" s="100"/>
      <c r="EJ273" s="101"/>
      <c r="EK273" s="100"/>
      <c r="EL273" s="101"/>
      <c r="EM273" s="100"/>
      <c r="EN273" s="101"/>
      <c r="EO273" s="99"/>
      <c r="EP273" s="102"/>
      <c r="EQ273" s="101"/>
      <c r="ER273" s="100"/>
      <c r="ES273" s="101"/>
    </row>
    <row r="274" spans="111:149" x14ac:dyDescent="0.35">
      <c r="DG274" s="99"/>
      <c r="DH274" s="100"/>
      <c r="DI274" s="101"/>
      <c r="DJ274" s="100"/>
      <c r="DK274" s="101"/>
      <c r="DL274" s="100"/>
      <c r="DM274" s="101"/>
      <c r="DN274" s="100"/>
      <c r="DO274" s="101"/>
      <c r="DP274" s="103"/>
      <c r="DQ274" s="100"/>
      <c r="DR274" s="101"/>
      <c r="DS274" s="100"/>
      <c r="DT274" s="101"/>
      <c r="DU274" s="100"/>
      <c r="DV274" s="101"/>
      <c r="DW274" s="99"/>
      <c r="DX274" s="100"/>
      <c r="DY274" s="101"/>
      <c r="DZ274" s="100"/>
      <c r="EA274" s="101"/>
      <c r="EB274" s="100"/>
      <c r="EC274" s="101"/>
      <c r="ED274" s="100"/>
      <c r="EE274" s="101"/>
      <c r="EF274" s="99"/>
      <c r="EG274" s="100"/>
      <c r="EH274" s="101"/>
      <c r="EI274" s="100"/>
      <c r="EJ274" s="101"/>
      <c r="EK274" s="100"/>
      <c r="EL274" s="101"/>
      <c r="EM274" s="100"/>
      <c r="EN274" s="101"/>
      <c r="EO274" s="99"/>
      <c r="EP274" s="102"/>
      <c r="EQ274" s="101"/>
      <c r="ER274" s="100"/>
      <c r="ES274" s="101"/>
    </row>
    <row r="275" spans="111:149" x14ac:dyDescent="0.35">
      <c r="DG275" s="99"/>
      <c r="DH275" s="100"/>
      <c r="DI275" s="101"/>
      <c r="DJ275" s="100"/>
      <c r="DK275" s="102"/>
      <c r="DL275" s="100"/>
      <c r="DM275" s="101"/>
      <c r="DN275" s="100"/>
      <c r="DO275" s="101"/>
      <c r="DP275" s="103"/>
      <c r="DQ275" s="100"/>
      <c r="DR275" s="101"/>
      <c r="DS275" s="100"/>
      <c r="DT275" s="101"/>
      <c r="DU275" s="100"/>
      <c r="DV275" s="101"/>
      <c r="DW275" s="99"/>
      <c r="DX275" s="100"/>
      <c r="DY275" s="101"/>
      <c r="DZ275" s="100"/>
      <c r="EA275" s="101"/>
      <c r="EB275" s="100"/>
      <c r="EC275" s="101"/>
      <c r="ED275" s="100"/>
      <c r="EE275" s="101"/>
      <c r="EF275" s="99"/>
      <c r="EG275" s="100"/>
      <c r="EH275" s="101"/>
      <c r="EI275" s="100"/>
      <c r="EJ275" s="101"/>
      <c r="EK275" s="100"/>
      <c r="EL275" s="101"/>
      <c r="EM275" s="100"/>
      <c r="EN275" s="101"/>
      <c r="EO275" s="99"/>
      <c r="EP275" s="102"/>
      <c r="EQ275" s="101"/>
      <c r="ER275" s="100"/>
      <c r="ES275" s="101"/>
    </row>
    <row r="276" spans="111:149" x14ac:dyDescent="0.35">
      <c r="DG276" s="99"/>
      <c r="DH276" s="100"/>
      <c r="DI276" s="101"/>
      <c r="DJ276" s="100"/>
      <c r="DK276" s="101"/>
      <c r="DL276" s="100"/>
      <c r="DM276" s="101"/>
      <c r="DN276" s="100"/>
      <c r="DO276" s="101"/>
      <c r="DP276" s="103"/>
      <c r="DQ276" s="100"/>
      <c r="DR276" s="101"/>
      <c r="DS276" s="100"/>
      <c r="DT276" s="101"/>
      <c r="DU276" s="100"/>
      <c r="DV276" s="101"/>
      <c r="DW276" s="99"/>
      <c r="DX276" s="100"/>
      <c r="DY276" s="101"/>
      <c r="DZ276" s="100"/>
      <c r="EA276" s="101"/>
      <c r="EB276" s="100"/>
      <c r="EC276" s="101"/>
      <c r="ED276" s="100"/>
      <c r="EE276" s="101"/>
      <c r="EF276" s="99"/>
      <c r="EG276" s="100"/>
      <c r="EH276" s="101"/>
      <c r="EI276" s="100"/>
      <c r="EJ276" s="101"/>
      <c r="EK276" s="100"/>
      <c r="EL276" s="101"/>
      <c r="EM276" s="100"/>
      <c r="EN276" s="101"/>
      <c r="EO276" s="99"/>
      <c r="EP276" s="102"/>
      <c r="EQ276" s="101"/>
      <c r="ER276" s="100"/>
      <c r="ES276" s="101"/>
    </row>
    <row r="277" spans="111:149" x14ac:dyDescent="0.35">
      <c r="DG277" s="99"/>
      <c r="DH277" s="100"/>
      <c r="DI277" s="101"/>
      <c r="DJ277" s="100"/>
      <c r="DK277" s="101"/>
      <c r="DL277" s="100"/>
      <c r="DM277" s="101"/>
      <c r="DN277" s="100"/>
      <c r="DO277" s="101"/>
      <c r="DP277" s="103"/>
      <c r="DQ277" s="100"/>
      <c r="DR277" s="101"/>
      <c r="DS277" s="100"/>
      <c r="DT277" s="101"/>
      <c r="DU277" s="100"/>
      <c r="DV277" s="101"/>
      <c r="DW277" s="99"/>
      <c r="DX277" s="100"/>
      <c r="DY277" s="101"/>
      <c r="DZ277" s="100"/>
      <c r="EA277" s="101"/>
      <c r="EB277" s="100"/>
      <c r="EC277" s="101"/>
      <c r="ED277" s="100"/>
      <c r="EE277" s="101"/>
      <c r="EF277" s="99"/>
      <c r="EG277" s="100"/>
      <c r="EH277" s="101"/>
      <c r="EI277" s="100"/>
      <c r="EJ277" s="101"/>
      <c r="EK277" s="100"/>
      <c r="EL277" s="101"/>
      <c r="EM277" s="100"/>
      <c r="EN277" s="101"/>
      <c r="EO277" s="99"/>
      <c r="EP277" s="102"/>
      <c r="EQ277" s="101"/>
      <c r="ER277" s="100"/>
      <c r="ES277" s="101"/>
    </row>
    <row r="278" spans="111:149" x14ac:dyDescent="0.35">
      <c r="DG278" s="99"/>
      <c r="DH278" s="100"/>
      <c r="DI278" s="101"/>
      <c r="DJ278" s="100"/>
      <c r="DK278" s="101"/>
      <c r="DL278" s="100"/>
      <c r="DM278" s="101"/>
      <c r="DN278" s="100"/>
      <c r="DO278" s="101"/>
      <c r="DP278" s="103"/>
      <c r="DQ278" s="100"/>
      <c r="DR278" s="101"/>
      <c r="DS278" s="100"/>
      <c r="DT278" s="101"/>
      <c r="DU278" s="100"/>
      <c r="DV278" s="101"/>
      <c r="DW278" s="99"/>
      <c r="DX278" s="100"/>
      <c r="DY278" s="101"/>
      <c r="DZ278" s="100"/>
      <c r="EA278" s="101"/>
      <c r="EB278" s="100"/>
      <c r="EC278" s="101"/>
      <c r="ED278" s="100"/>
      <c r="EE278" s="101"/>
      <c r="EF278" s="99"/>
      <c r="EG278" s="100"/>
      <c r="EH278" s="101"/>
      <c r="EI278" s="100"/>
      <c r="EJ278" s="101"/>
      <c r="EK278" s="100"/>
      <c r="EL278" s="101"/>
      <c r="EM278" s="100"/>
      <c r="EN278" s="101"/>
      <c r="EO278" s="99"/>
      <c r="EP278" s="102"/>
      <c r="EQ278" s="101"/>
      <c r="ER278" s="100"/>
      <c r="ES278" s="101"/>
    </row>
    <row r="279" spans="111:149" x14ac:dyDescent="0.35">
      <c r="DG279" s="99"/>
      <c r="DH279" s="100"/>
      <c r="DI279" s="101"/>
      <c r="DJ279" s="100"/>
      <c r="DK279" s="101"/>
      <c r="DL279" s="100"/>
      <c r="DM279" s="101"/>
      <c r="DN279" s="100"/>
      <c r="DO279" s="101"/>
      <c r="DW279" s="99"/>
      <c r="DX279" s="100"/>
      <c r="DY279" s="101"/>
      <c r="DZ279" s="100"/>
      <c r="EA279" s="101"/>
      <c r="EB279" s="100"/>
      <c r="EC279" s="101"/>
      <c r="ED279" s="100"/>
      <c r="EE279" s="101"/>
      <c r="EF279" s="99"/>
      <c r="EG279" s="100"/>
      <c r="EH279" s="101"/>
      <c r="EI279" s="100"/>
      <c r="EJ279" s="101"/>
      <c r="EK279" s="100"/>
      <c r="EL279" s="101"/>
      <c r="EM279" s="100"/>
      <c r="EN279" s="101"/>
      <c r="EO279" s="99"/>
      <c r="EP279" s="102"/>
      <c r="EQ279" s="101"/>
      <c r="ER279" s="100"/>
      <c r="ES279" s="101"/>
    </row>
    <row r="280" spans="111:149" x14ac:dyDescent="0.35">
      <c r="DG280" s="99"/>
      <c r="DH280" s="100"/>
      <c r="DI280" s="101"/>
      <c r="DJ280" s="100"/>
      <c r="DK280" s="101"/>
      <c r="DL280" s="100"/>
      <c r="DM280" s="101"/>
      <c r="DN280" s="100"/>
      <c r="DO280" s="101"/>
      <c r="DW280" s="99"/>
      <c r="DX280" s="100"/>
      <c r="DY280" s="101"/>
      <c r="DZ280" s="100"/>
      <c r="EA280" s="101"/>
      <c r="EB280" s="100"/>
      <c r="EC280" s="101"/>
      <c r="ED280" s="100"/>
      <c r="EE280" s="101"/>
      <c r="EF280" s="99"/>
      <c r="EG280" s="100"/>
      <c r="EH280" s="101"/>
      <c r="EI280" s="100"/>
      <c r="EJ280" s="101"/>
      <c r="EK280" s="100"/>
      <c r="EL280" s="101"/>
      <c r="EM280" s="100"/>
      <c r="EN280" s="102"/>
      <c r="EO280" s="99"/>
      <c r="EP280" s="102"/>
      <c r="EQ280" s="101"/>
      <c r="ER280" s="102"/>
      <c r="ES280" s="101"/>
    </row>
    <row r="281" spans="111:149" x14ac:dyDescent="0.35">
      <c r="DG281" s="99"/>
      <c r="DH281" s="100"/>
      <c r="DI281" s="101"/>
      <c r="DJ281" s="100"/>
      <c r="DK281" s="101"/>
      <c r="DL281" s="100"/>
      <c r="DM281" s="101"/>
      <c r="DN281" s="100"/>
      <c r="DO281" s="101"/>
      <c r="DW281" s="99"/>
      <c r="DX281" s="100"/>
      <c r="DY281" s="101"/>
      <c r="DZ281" s="100"/>
      <c r="EA281" s="101"/>
      <c r="EB281" s="100"/>
      <c r="EC281" s="101"/>
      <c r="ED281" s="100"/>
      <c r="EE281" s="101"/>
      <c r="EF281" s="99"/>
      <c r="EG281" s="100"/>
      <c r="EH281" s="101"/>
      <c r="EI281" s="100"/>
      <c r="EJ281" s="101"/>
      <c r="EK281" s="100"/>
      <c r="EL281" s="101"/>
      <c r="EM281" s="100"/>
      <c r="EN281" s="101"/>
      <c r="EO281" s="99"/>
      <c r="EP281" s="102"/>
      <c r="EQ281" s="101"/>
      <c r="ER281" s="100"/>
      <c r="ES281" s="101"/>
    </row>
    <row r="282" spans="111:149" x14ac:dyDescent="0.35">
      <c r="DG282" s="99"/>
      <c r="DH282" s="100"/>
      <c r="DI282" s="101"/>
      <c r="DJ282" s="100"/>
      <c r="DK282" s="101"/>
      <c r="DL282" s="100"/>
      <c r="DM282" s="101"/>
      <c r="DN282" s="100"/>
      <c r="DO282" s="101"/>
      <c r="DW282" s="99"/>
      <c r="DX282" s="100"/>
      <c r="DY282" s="101"/>
      <c r="DZ282" s="100"/>
      <c r="EA282" s="101"/>
      <c r="EB282" s="100"/>
      <c r="EC282" s="101"/>
      <c r="ED282" s="100"/>
      <c r="EE282" s="101"/>
      <c r="EF282" s="99"/>
      <c r="EG282" s="100"/>
      <c r="EH282" s="101"/>
      <c r="EI282" s="100"/>
      <c r="EJ282" s="102"/>
      <c r="EK282" s="100"/>
      <c r="EL282" s="101"/>
      <c r="EM282" s="100"/>
      <c r="EN282" s="101"/>
      <c r="EO282" s="99"/>
      <c r="EP282" s="102"/>
      <c r="EQ282" s="101"/>
      <c r="ER282" s="100"/>
      <c r="ES282" s="101"/>
    </row>
    <row r="283" spans="111:149" x14ac:dyDescent="0.35">
      <c r="DG283" s="99"/>
      <c r="DH283" s="100"/>
      <c r="DI283" s="101"/>
      <c r="DJ283" s="100"/>
      <c r="DK283" s="101"/>
      <c r="DL283" s="100"/>
      <c r="DM283" s="101"/>
      <c r="DN283" s="100"/>
      <c r="DO283" s="101"/>
      <c r="DW283" s="99"/>
      <c r="DX283" s="100"/>
      <c r="DY283" s="101"/>
      <c r="DZ283" s="100"/>
      <c r="EA283" s="101"/>
      <c r="EB283" s="100"/>
      <c r="EC283" s="101"/>
      <c r="ED283" s="100"/>
      <c r="EE283" s="102"/>
      <c r="EF283" s="99"/>
      <c r="EG283" s="100"/>
      <c r="EH283" s="101"/>
      <c r="EI283" s="100"/>
      <c r="EJ283" s="101"/>
      <c r="EK283" s="100"/>
      <c r="EL283" s="101"/>
      <c r="EM283" s="100"/>
      <c r="EN283" s="101"/>
      <c r="EO283" s="99"/>
      <c r="EP283" s="102"/>
      <c r="EQ283" s="101"/>
      <c r="ER283" s="100"/>
      <c r="ES283" s="101"/>
    </row>
    <row r="284" spans="111:149" x14ac:dyDescent="0.35">
      <c r="DG284" s="99"/>
      <c r="DH284" s="100"/>
      <c r="DI284" s="101"/>
      <c r="DJ284" s="100"/>
      <c r="DK284" s="101"/>
      <c r="DL284" s="100"/>
      <c r="DM284" s="101"/>
      <c r="DN284" s="100"/>
      <c r="DO284" s="101"/>
      <c r="DW284" s="99"/>
      <c r="DX284" s="100"/>
      <c r="DY284" s="101"/>
      <c r="DZ284" s="100"/>
      <c r="EA284" s="101"/>
      <c r="EB284" s="100"/>
      <c r="EC284" s="101"/>
      <c r="ED284" s="100"/>
      <c r="EE284" s="101"/>
      <c r="EF284" s="99"/>
      <c r="EG284" s="100"/>
      <c r="EH284" s="101"/>
      <c r="EI284" s="100"/>
      <c r="EJ284" s="101"/>
      <c r="EK284" s="100"/>
      <c r="EL284" s="101"/>
      <c r="EM284" s="100"/>
      <c r="EN284" s="101"/>
      <c r="EO284" s="99"/>
      <c r="EP284" s="102"/>
      <c r="EQ284" s="101"/>
      <c r="ER284" s="100"/>
      <c r="ES284" s="101"/>
    </row>
    <row r="285" spans="111:149" x14ac:dyDescent="0.35">
      <c r="DG285" s="99"/>
      <c r="DH285" s="100"/>
      <c r="DI285" s="101"/>
      <c r="DJ285" s="100"/>
      <c r="DK285" s="101"/>
      <c r="DL285" s="100"/>
      <c r="DM285" s="101"/>
      <c r="DN285" s="100"/>
      <c r="DO285" s="101"/>
      <c r="DW285" s="99"/>
      <c r="DX285" s="100"/>
      <c r="DY285" s="101"/>
      <c r="DZ285" s="100"/>
      <c r="EA285" s="102"/>
      <c r="EB285" s="100"/>
      <c r="EC285" s="101"/>
      <c r="ED285" s="100"/>
      <c r="EE285" s="101"/>
      <c r="EF285" s="99"/>
      <c r="EG285" s="100"/>
      <c r="EH285" s="101"/>
      <c r="EI285" s="100"/>
      <c r="EJ285" s="101"/>
      <c r="EK285" s="100"/>
      <c r="EL285" s="101"/>
      <c r="EM285" s="100"/>
      <c r="EN285" s="102"/>
      <c r="EO285" s="99"/>
      <c r="EP285" s="102"/>
      <c r="EQ285" s="101"/>
      <c r="ER285" s="100"/>
      <c r="ES285" s="101"/>
    </row>
    <row r="286" spans="111:149" x14ac:dyDescent="0.35">
      <c r="DG286" s="99"/>
      <c r="DH286" s="100"/>
      <c r="DI286" s="101"/>
      <c r="DJ286" s="100"/>
      <c r="DK286" s="102"/>
      <c r="DL286" s="100"/>
      <c r="DM286" s="101"/>
      <c r="DN286" s="100"/>
      <c r="DO286" s="101"/>
      <c r="DW286" s="99"/>
      <c r="DX286" s="100"/>
      <c r="DY286" s="101"/>
      <c r="DZ286" s="100"/>
      <c r="EA286" s="101"/>
      <c r="EB286" s="100"/>
      <c r="EC286" s="101"/>
      <c r="ED286" s="100"/>
      <c r="EE286" s="101"/>
      <c r="EF286" s="99"/>
      <c r="EG286" s="100"/>
      <c r="EH286" s="101"/>
      <c r="EI286" s="100"/>
      <c r="EJ286" s="101"/>
      <c r="EK286" s="100"/>
      <c r="EL286" s="101"/>
      <c r="EM286" s="100"/>
      <c r="EN286" s="101"/>
      <c r="EO286" s="99"/>
      <c r="EP286" s="102"/>
      <c r="EQ286" s="101"/>
      <c r="ER286" s="100"/>
      <c r="ES286" s="101"/>
    </row>
    <row r="287" spans="111:149" x14ac:dyDescent="0.35">
      <c r="DG287" s="103"/>
      <c r="DH287" s="100"/>
      <c r="DI287" s="101"/>
      <c r="DJ287" s="100"/>
      <c r="DK287" s="101"/>
      <c r="DL287" s="100"/>
      <c r="DM287" s="101"/>
      <c r="DN287" s="100"/>
      <c r="DO287" s="101"/>
      <c r="DW287" s="99"/>
      <c r="DX287" s="100"/>
      <c r="DY287" s="101"/>
      <c r="DZ287" s="100"/>
      <c r="EA287" s="101"/>
      <c r="EB287" s="100"/>
      <c r="EC287" s="101"/>
      <c r="ED287" s="100"/>
      <c r="EE287" s="101"/>
      <c r="EF287" s="99"/>
      <c r="EG287" s="100"/>
      <c r="EH287" s="101"/>
      <c r="EI287" s="100"/>
      <c r="EJ287" s="101"/>
      <c r="EK287" s="100"/>
      <c r="EL287" s="101"/>
      <c r="EM287" s="100"/>
      <c r="EN287" s="101"/>
      <c r="EO287" s="99"/>
      <c r="EP287" s="102"/>
      <c r="EQ287" s="101"/>
      <c r="ER287" s="100"/>
      <c r="ES287" s="101"/>
    </row>
    <row r="288" spans="111:149" x14ac:dyDescent="0.35">
      <c r="DG288" s="103"/>
      <c r="DH288" s="100"/>
      <c r="DI288" s="101"/>
      <c r="DJ288" s="100"/>
      <c r="DK288" s="101"/>
      <c r="DL288" s="100"/>
      <c r="DW288" s="99"/>
      <c r="DX288" s="100"/>
      <c r="DY288" s="101"/>
      <c r="DZ288" s="100"/>
      <c r="EA288" s="101"/>
      <c r="EB288" s="100"/>
      <c r="EC288" s="101"/>
      <c r="ED288" s="100"/>
      <c r="EE288" s="102"/>
      <c r="EF288" s="99"/>
      <c r="EG288" s="100"/>
      <c r="EH288" s="101"/>
      <c r="EI288" s="100"/>
      <c r="EJ288" s="101"/>
      <c r="EK288" s="100"/>
      <c r="EL288" s="101"/>
      <c r="EM288" s="100"/>
      <c r="EN288" s="101"/>
      <c r="EO288" s="103"/>
      <c r="EP288" s="102"/>
      <c r="EQ288" s="101"/>
      <c r="ER288" s="100"/>
      <c r="ES288" s="101"/>
    </row>
    <row r="289" spans="127:149" x14ac:dyDescent="0.35">
      <c r="DW289" s="99"/>
      <c r="DX289" s="100"/>
      <c r="DY289" s="101"/>
      <c r="DZ289" s="100"/>
      <c r="EA289" s="101"/>
      <c r="EB289" s="100"/>
      <c r="EC289" s="101"/>
      <c r="ED289" s="100"/>
      <c r="EE289" s="101"/>
      <c r="EF289" s="99"/>
      <c r="EG289" s="100"/>
      <c r="EH289" s="101"/>
      <c r="EI289" s="100"/>
      <c r="EJ289" s="101"/>
      <c r="EK289" s="100"/>
      <c r="EL289" s="101"/>
      <c r="EM289" s="100"/>
      <c r="EN289" s="102"/>
      <c r="EO289" s="103"/>
      <c r="EP289" s="102"/>
      <c r="EQ289" s="101"/>
      <c r="ER289" s="100"/>
      <c r="ES289" s="101"/>
    </row>
    <row r="290" spans="127:149" x14ac:dyDescent="0.35">
      <c r="DW290" s="99"/>
      <c r="DX290" s="100"/>
      <c r="DY290" s="101"/>
      <c r="DZ290" s="100"/>
      <c r="EA290" s="101"/>
      <c r="EB290" s="100"/>
      <c r="EC290" s="101"/>
      <c r="ED290" s="100"/>
      <c r="EE290" s="101"/>
      <c r="EF290" s="99"/>
      <c r="EG290" s="100"/>
      <c r="EH290" s="101"/>
      <c r="EI290" s="100"/>
      <c r="EJ290" s="101"/>
      <c r="EK290" s="100"/>
      <c r="EL290" s="101"/>
      <c r="EM290" s="100"/>
      <c r="EN290" s="101"/>
      <c r="EO290" s="103"/>
      <c r="EP290" s="102"/>
      <c r="EQ290" s="101"/>
      <c r="ER290" s="100"/>
      <c r="ES290" s="101"/>
    </row>
    <row r="291" spans="127:149" x14ac:dyDescent="0.35">
      <c r="DW291" s="99"/>
      <c r="DX291" s="100"/>
      <c r="DY291" s="101"/>
      <c r="DZ291" s="100"/>
      <c r="EA291" s="101"/>
      <c r="EB291" s="100"/>
      <c r="EC291" s="101"/>
      <c r="ED291" s="100"/>
      <c r="EE291" s="101"/>
      <c r="EF291" s="99"/>
      <c r="EG291" s="100"/>
      <c r="EH291" s="101"/>
      <c r="EI291" s="100"/>
      <c r="EJ291" s="101"/>
      <c r="EK291" s="100"/>
      <c r="EL291" s="101"/>
      <c r="EM291" s="100"/>
      <c r="EN291" s="101"/>
      <c r="EO291" s="103"/>
      <c r="EP291" s="102"/>
      <c r="EQ291" s="101"/>
      <c r="ER291" s="100"/>
      <c r="ES291" s="101"/>
    </row>
    <row r="292" spans="127:149" x14ac:dyDescent="0.35">
      <c r="DW292" s="99"/>
      <c r="DX292" s="100"/>
      <c r="DY292" s="101"/>
      <c r="DZ292" s="100"/>
      <c r="EA292" s="101"/>
      <c r="EB292" s="100"/>
      <c r="EC292" s="101"/>
      <c r="ED292" s="100"/>
      <c r="EE292" s="102"/>
      <c r="EF292" s="99"/>
      <c r="EG292" s="100"/>
      <c r="EH292" s="101"/>
      <c r="EI292" s="100"/>
      <c r="EJ292" s="101"/>
      <c r="EK292" s="100"/>
      <c r="EL292" s="101"/>
      <c r="EM292" s="100"/>
      <c r="EN292" s="101"/>
      <c r="EO292" s="103"/>
      <c r="EP292" s="102"/>
      <c r="EQ292" s="101"/>
      <c r="ER292" s="100"/>
      <c r="ES292" s="101"/>
    </row>
    <row r="293" spans="127:149" x14ac:dyDescent="0.35">
      <c r="DW293" s="99"/>
      <c r="DX293" s="100"/>
      <c r="DY293" s="101"/>
      <c r="DZ293" s="100"/>
      <c r="EA293" s="101"/>
      <c r="EB293" s="100"/>
      <c r="EC293" s="101"/>
      <c r="ED293" s="100"/>
      <c r="EE293" s="101"/>
      <c r="EF293" s="103"/>
      <c r="EG293" s="100"/>
      <c r="EH293" s="101"/>
      <c r="EI293" s="100"/>
      <c r="EJ293" s="101"/>
      <c r="EK293" s="100"/>
      <c r="EL293" s="101"/>
      <c r="EM293" s="100"/>
      <c r="EN293" s="101"/>
      <c r="EO293" s="103"/>
      <c r="EP293" s="102"/>
      <c r="EQ293" s="101"/>
      <c r="ER293" s="100"/>
      <c r="ES293" s="101"/>
    </row>
    <row r="294" spans="127:149" x14ac:dyDescent="0.35">
      <c r="DW294" s="99"/>
      <c r="DX294" s="100"/>
      <c r="DY294" s="101"/>
      <c r="DZ294" s="100"/>
      <c r="EA294" s="101"/>
      <c r="EB294" s="100"/>
      <c r="EC294" s="101"/>
      <c r="ED294" s="100"/>
      <c r="EE294" s="101"/>
      <c r="EF294" s="103"/>
      <c r="EG294" s="100"/>
      <c r="EH294" s="101"/>
      <c r="EI294" s="100"/>
      <c r="EJ294" s="101"/>
      <c r="EK294" s="100"/>
      <c r="EL294" s="101"/>
      <c r="EM294" s="100"/>
      <c r="EN294" s="101"/>
      <c r="EO294" s="103"/>
      <c r="EP294" s="102"/>
      <c r="EQ294" s="101"/>
      <c r="ER294" s="100"/>
      <c r="ES294" s="101"/>
    </row>
    <row r="295" spans="127:149" x14ac:dyDescent="0.35">
      <c r="DW295" s="99"/>
      <c r="DX295" s="100"/>
      <c r="DY295" s="101"/>
      <c r="DZ295" s="100"/>
      <c r="EA295" s="101"/>
      <c r="EB295" s="100"/>
      <c r="EC295" s="101"/>
      <c r="ED295" s="100"/>
      <c r="EE295" s="101"/>
      <c r="EF295" s="103"/>
      <c r="EG295" s="100"/>
      <c r="EH295" s="101"/>
      <c r="EI295" s="100"/>
      <c r="EJ295" s="101"/>
      <c r="EK295" s="100"/>
      <c r="EL295" s="101"/>
      <c r="EM295" s="100"/>
      <c r="EN295" s="101"/>
      <c r="EO295" s="103"/>
      <c r="EP295" s="102"/>
      <c r="EQ295" s="101"/>
      <c r="ER295" s="100"/>
      <c r="ES295" s="101"/>
    </row>
    <row r="296" spans="127:149" x14ac:dyDescent="0.35">
      <c r="DW296" s="103"/>
      <c r="DX296" s="100"/>
      <c r="DY296" s="101"/>
      <c r="DZ296" s="100"/>
      <c r="EA296" s="101"/>
      <c r="EB296" s="100"/>
      <c r="EC296" s="101"/>
      <c r="ED296" s="100"/>
      <c r="EE296" s="101"/>
      <c r="EF296" s="103"/>
      <c r="EG296" s="100"/>
      <c r="EH296" s="101"/>
      <c r="EI296" s="100"/>
      <c r="EJ296" s="101"/>
      <c r="EK296" s="100"/>
      <c r="EL296" s="101"/>
      <c r="EM296" s="100"/>
      <c r="EN296" s="101"/>
      <c r="EO296" s="103"/>
      <c r="EP296" s="102"/>
      <c r="EQ296" s="101"/>
      <c r="ER296" s="100"/>
      <c r="ES296" s="101"/>
    </row>
    <row r="297" spans="127:149" x14ac:dyDescent="0.35">
      <c r="DW297" s="103"/>
      <c r="DX297" s="100"/>
      <c r="DY297" s="101"/>
      <c r="DZ297" s="100"/>
      <c r="EA297" s="101"/>
      <c r="EB297" s="100"/>
      <c r="EC297" s="101"/>
      <c r="ED297" s="100"/>
      <c r="EE297" s="101"/>
      <c r="EF297" s="103"/>
      <c r="EG297" s="100"/>
      <c r="EH297" s="101"/>
      <c r="EI297" s="100"/>
      <c r="EJ297" s="101"/>
      <c r="EK297" s="100"/>
      <c r="EL297" s="101"/>
      <c r="EM297" s="100"/>
      <c r="EN297" s="101"/>
    </row>
    <row r="298" spans="127:149" x14ac:dyDescent="0.35">
      <c r="DW298" s="103"/>
      <c r="DX298" s="100"/>
      <c r="DY298" s="101"/>
      <c r="DZ298" s="100"/>
      <c r="EA298" s="101"/>
      <c r="EB298" s="100"/>
      <c r="EC298" s="101"/>
      <c r="ED298" s="100"/>
      <c r="EE298" s="101"/>
      <c r="EF298" s="103"/>
      <c r="EG298" s="100"/>
      <c r="EH298" s="101"/>
      <c r="EI298" s="100"/>
      <c r="EJ298" s="101"/>
      <c r="EK298" s="100"/>
      <c r="EL298" s="101"/>
      <c r="EM298" s="100"/>
      <c r="EN298" s="101"/>
    </row>
  </sheetData>
  <sheetProtection password="E74B" sheet="1" formatCells="0" formatColumns="0" formatRows="0" insertColumns="0" insertRows="0" insertHyperlinks="0" deleteColumns="0" deleteRows="0" sort="0" autoFilter="0" pivotTables="0"/>
  <sortState ref="B9:ES111">
    <sortCondition descending="1" ref="E9:E111"/>
  </sortState>
  <mergeCells count="115">
    <mergeCell ref="DG4:DG8"/>
    <mergeCell ref="DH4:DO5"/>
    <mergeCell ref="DH6:DO6"/>
    <mergeCell ref="DH7:DI7"/>
    <mergeCell ref="DJ7:DK7"/>
    <mergeCell ref="DL7:DM7"/>
    <mergeCell ref="DN7:DO7"/>
    <mergeCell ref="DP4:DP8"/>
    <mergeCell ref="CT4:CT8"/>
    <mergeCell ref="CU4:DF5"/>
    <mergeCell ref="CU6:DF6"/>
    <mergeCell ref="CU7:CV7"/>
    <mergeCell ref="CW7:CX7"/>
    <mergeCell ref="CY7:CZ7"/>
    <mergeCell ref="DA7:DB7"/>
    <mergeCell ref="DC7:DD7"/>
    <mergeCell ref="DE7:DF7"/>
    <mergeCell ref="CO4:CO8"/>
    <mergeCell ref="CP4:CS5"/>
    <mergeCell ref="CP6:CS6"/>
    <mergeCell ref="CP7:CQ7"/>
    <mergeCell ref="CR7:CS7"/>
    <mergeCell ref="BV4:BV8"/>
    <mergeCell ref="BW4:CN5"/>
    <mergeCell ref="BW6:CN6"/>
    <mergeCell ref="BW7:BX7"/>
    <mergeCell ref="BY7:BZ7"/>
    <mergeCell ref="CA7:CB7"/>
    <mergeCell ref="CC7:CD7"/>
    <mergeCell ref="CE7:CF7"/>
    <mergeCell ref="CG7:CH7"/>
    <mergeCell ref="CI7:CJ7"/>
    <mergeCell ref="CK7:CL7"/>
    <mergeCell ref="CM7:CN7"/>
    <mergeCell ref="BQ4:BQ8"/>
    <mergeCell ref="BR4:BU5"/>
    <mergeCell ref="BR6:BU6"/>
    <mergeCell ref="BR7:BS7"/>
    <mergeCell ref="BT7:BU7"/>
    <mergeCell ref="AW4:AW8"/>
    <mergeCell ref="AX7:AY7"/>
    <mergeCell ref="AZ7:BA7"/>
    <mergeCell ref="BB7:BC7"/>
    <mergeCell ref="BD7:BE7"/>
    <mergeCell ref="BO7:BP7"/>
    <mergeCell ref="BG4:BP5"/>
    <mergeCell ref="BG6:BP6"/>
    <mergeCell ref="BF4:BF8"/>
    <mergeCell ref="BG7:BH7"/>
    <mergeCell ref="BI7:BJ7"/>
    <mergeCell ref="BK7:BL7"/>
    <mergeCell ref="BM7:BN7"/>
    <mergeCell ref="N7:O7"/>
    <mergeCell ref="P7:Q7"/>
    <mergeCell ref="M4:M8"/>
    <mergeCell ref="AB4:AM5"/>
    <mergeCell ref="AB6:AM6"/>
    <mergeCell ref="N6:S6"/>
    <mergeCell ref="N4:S5"/>
    <mergeCell ref="U6:Z6"/>
    <mergeCell ref="U4:Z5"/>
    <mergeCell ref="AH7:AI7"/>
    <mergeCell ref="AJ7:AK7"/>
    <mergeCell ref="AL7:AM7"/>
    <mergeCell ref="R7:S7"/>
    <mergeCell ref="AA4:AA8"/>
    <mergeCell ref="U7:V7"/>
    <mergeCell ref="W7:X7"/>
    <mergeCell ref="Y7:Z7"/>
    <mergeCell ref="AB7:AC7"/>
    <mergeCell ref="T4:T8"/>
    <mergeCell ref="AD7:AE7"/>
    <mergeCell ref="AF7:AG7"/>
    <mergeCell ref="C4:C8"/>
    <mergeCell ref="D4:D8"/>
    <mergeCell ref="E4:E8"/>
    <mergeCell ref="F4:F8"/>
    <mergeCell ref="G4:L5"/>
    <mergeCell ref="G6:L6"/>
    <mergeCell ref="G7:H7"/>
    <mergeCell ref="I7:J7"/>
    <mergeCell ref="K7:L7"/>
    <mergeCell ref="AN4:AN8"/>
    <mergeCell ref="AO7:AP7"/>
    <mergeCell ref="AQ7:AR7"/>
    <mergeCell ref="AS7:AT7"/>
    <mergeCell ref="AO4:AV5"/>
    <mergeCell ref="AO6:AV6"/>
    <mergeCell ref="AU7:AV7"/>
    <mergeCell ref="AX4:BE5"/>
    <mergeCell ref="AX6:BE6"/>
    <mergeCell ref="EO4:EO8"/>
    <mergeCell ref="EP4:ES5"/>
    <mergeCell ref="EP6:ES6"/>
    <mergeCell ref="EP7:EQ7"/>
    <mergeCell ref="ER7:ES7"/>
    <mergeCell ref="DQ4:DV5"/>
    <mergeCell ref="DQ6:DV6"/>
    <mergeCell ref="DQ7:DR7"/>
    <mergeCell ref="DS7:DT7"/>
    <mergeCell ref="DU7:DV7"/>
    <mergeCell ref="EF4:EF8"/>
    <mergeCell ref="EG4:EN5"/>
    <mergeCell ref="EG6:EN6"/>
    <mergeCell ref="EG7:EH7"/>
    <mergeCell ref="EI7:EJ7"/>
    <mergeCell ref="EK7:EL7"/>
    <mergeCell ref="EM7:EN7"/>
    <mergeCell ref="DW4:DW8"/>
    <mergeCell ref="DX7:DY7"/>
    <mergeCell ref="DZ7:EA7"/>
    <mergeCell ref="EB7:EC7"/>
    <mergeCell ref="DX4:EE5"/>
    <mergeCell ref="DX6:EE6"/>
    <mergeCell ref="ED7:EE7"/>
  </mergeCells>
  <pageMargins left="0.19685039370078741" right="0.19685039370078741" top="0.19685039370078741" bottom="0.39370078740157483" header="0.11811023622047245" footer="0.19685039370078741"/>
  <pageSetup paperSize="9" scale="24" fitToWidth="2" fitToHeight="5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2023_RATING_ALL Women's Canoe</vt:lpstr>
      <vt:lpstr>'2023_RATING_ALL Women''s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2023-10-20T14:37:34Z</cp:lastPrinted>
  <dcterms:created xsi:type="dcterms:W3CDTF">2020-10-21T14:21:31Z</dcterms:created>
  <dcterms:modified xsi:type="dcterms:W3CDTF">2023-11-16T05:44:01Z</dcterms:modified>
  <dc:language>ru-RU</dc:language>
</cp:coreProperties>
</file>